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Desktop files\"/>
    </mc:Choice>
  </mc:AlternateContent>
  <bookViews>
    <workbookView xWindow="0" yWindow="0" windowWidth="20490" windowHeight="7605"/>
  </bookViews>
  <sheets>
    <sheet name="Answers" sheetId="2" r:id="rId1"/>
    <sheet name="No.10 Regression" sheetId="3" r:id="rId2"/>
    <sheet name="No. 11b Regression" sheetId="4" r:id="rId3"/>
    <sheet name="No.11d Regression" sheetId="7" r:id="rId4"/>
    <sheet name="Sheet1" sheetId="1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43" i="2" l="1"/>
  <c r="C342" i="2"/>
  <c r="C341" i="2"/>
  <c r="C340" i="2"/>
  <c r="C313" i="2"/>
  <c r="C312" i="2"/>
  <c r="C314" i="2"/>
  <c r="C311" i="2"/>
  <c r="G270" i="2" l="1"/>
  <c r="G262" i="2"/>
  <c r="H262" i="2" s="1"/>
  <c r="I262" i="2" s="1"/>
  <c r="G263" i="2"/>
  <c r="H263" i="2" s="1"/>
  <c r="I263" i="2" s="1"/>
  <c r="G264" i="2"/>
  <c r="H264" i="2" s="1"/>
  <c r="I264" i="2" s="1"/>
  <c r="G265" i="2"/>
  <c r="H265" i="2" s="1"/>
  <c r="I265" i="2" s="1"/>
  <c r="G266" i="2"/>
  <c r="H266" i="2" s="1"/>
  <c r="I266" i="2" s="1"/>
  <c r="G267" i="2"/>
  <c r="H267" i="2" s="1"/>
  <c r="I267" i="2" s="1"/>
  <c r="G268" i="2"/>
  <c r="H268" i="2" s="1"/>
  <c r="I268" i="2" s="1"/>
  <c r="G269" i="2"/>
  <c r="H269" i="2" s="1"/>
  <c r="I269" i="2" s="1"/>
  <c r="G261" i="2"/>
  <c r="H261" i="2" s="1"/>
  <c r="I261" i="2" s="1"/>
  <c r="D262" i="2"/>
  <c r="E262" i="2" s="1"/>
  <c r="F262" i="2" s="1"/>
  <c r="D263" i="2"/>
  <c r="E263" i="2" s="1"/>
  <c r="F263" i="2" s="1"/>
  <c r="D264" i="2"/>
  <c r="E264" i="2" s="1"/>
  <c r="F264" i="2" s="1"/>
  <c r="D265" i="2"/>
  <c r="E265" i="2" s="1"/>
  <c r="F265" i="2" s="1"/>
  <c r="D266" i="2"/>
  <c r="E266" i="2" s="1"/>
  <c r="F266" i="2" s="1"/>
  <c r="D267" i="2"/>
  <c r="E267" i="2" s="1"/>
  <c r="F267" i="2" s="1"/>
  <c r="D268" i="2"/>
  <c r="E268" i="2" s="1"/>
  <c r="F268" i="2" s="1"/>
  <c r="D269" i="2"/>
  <c r="E269" i="2" s="1"/>
  <c r="F269" i="2" s="1"/>
  <c r="D270" i="2"/>
  <c r="D261" i="2"/>
  <c r="E261" i="2" s="1"/>
  <c r="F261" i="2" s="1"/>
  <c r="D141" i="2"/>
  <c r="I141" i="2" s="1"/>
  <c r="I142" i="2" s="1"/>
  <c r="J143" i="2" s="1"/>
  <c r="K143" i="2" s="1"/>
  <c r="D121" i="2"/>
  <c r="E121" i="2" s="1"/>
  <c r="F121" i="2" s="1"/>
  <c r="D122" i="2"/>
  <c r="E122" i="2" s="1"/>
  <c r="F122" i="2" s="1"/>
  <c r="D123" i="2"/>
  <c r="E123" i="2" s="1"/>
  <c r="F123" i="2" s="1"/>
  <c r="D124" i="2"/>
  <c r="E124" i="2" s="1"/>
  <c r="F124" i="2" s="1"/>
  <c r="D125" i="2"/>
  <c r="E125" i="2" s="1"/>
  <c r="F125" i="2" s="1"/>
  <c r="D126" i="2"/>
  <c r="E126" i="2" s="1"/>
  <c r="F126" i="2" s="1"/>
  <c r="D127" i="2"/>
  <c r="E127" i="2" s="1"/>
  <c r="F127" i="2" s="1"/>
  <c r="D128" i="2"/>
  <c r="E128" i="2" s="1"/>
  <c r="F128" i="2" s="1"/>
  <c r="D120" i="2"/>
  <c r="E120" i="2" s="1"/>
  <c r="F120" i="2" s="1"/>
  <c r="E71" i="2"/>
  <c r="I71" i="2" s="1"/>
  <c r="I72" i="2" s="1"/>
  <c r="E64" i="2"/>
  <c r="E63" i="2"/>
  <c r="F63" i="2" s="1"/>
  <c r="G63" i="2" s="1"/>
  <c r="E62" i="2"/>
  <c r="F62" i="2" s="1"/>
  <c r="G62" i="2" s="1"/>
  <c r="E61" i="2"/>
  <c r="F61" i="2" s="1"/>
  <c r="G61" i="2" s="1"/>
  <c r="G27" i="2"/>
  <c r="D27" i="2"/>
  <c r="G26" i="2"/>
  <c r="H26" i="2" s="1"/>
  <c r="I26" i="2" s="1"/>
  <c r="D26" i="2"/>
  <c r="E26" i="2" s="1"/>
  <c r="F26" i="2" s="1"/>
  <c r="G25" i="2"/>
  <c r="H25" i="2" s="1"/>
  <c r="I25" i="2" s="1"/>
  <c r="D25" i="2"/>
  <c r="E25" i="2" s="1"/>
  <c r="F25" i="2" s="1"/>
  <c r="G24" i="2"/>
  <c r="H24" i="2" s="1"/>
  <c r="I24" i="2" s="1"/>
  <c r="D24" i="2"/>
  <c r="E24" i="2" s="1"/>
  <c r="F24" i="2" s="1"/>
  <c r="G23" i="2"/>
  <c r="H23" i="2" s="1"/>
  <c r="I23" i="2" s="1"/>
  <c r="D23" i="2"/>
  <c r="E23" i="2" s="1"/>
  <c r="F23" i="2" s="1"/>
  <c r="G22" i="2"/>
  <c r="H22" i="2" s="1"/>
  <c r="I22" i="2" s="1"/>
  <c r="D22" i="2"/>
  <c r="E22" i="2" s="1"/>
  <c r="F22" i="2" s="1"/>
  <c r="G21" i="2"/>
  <c r="H21" i="2" s="1"/>
  <c r="I21" i="2" s="1"/>
  <c r="D21" i="2"/>
  <c r="E21" i="2" s="1"/>
  <c r="F21" i="2" s="1"/>
  <c r="C10" i="2"/>
  <c r="D9" i="2"/>
  <c r="D8" i="2"/>
  <c r="E8" i="2" s="1"/>
  <c r="D7" i="2"/>
  <c r="E7" i="2" s="1"/>
  <c r="D6" i="2"/>
  <c r="E6" i="2" s="1"/>
  <c r="D5" i="2"/>
  <c r="E5" i="2" s="1"/>
  <c r="E4" i="2"/>
  <c r="F4" i="2" s="1"/>
  <c r="G104" i="2"/>
  <c r="H104" i="2" s="1"/>
  <c r="I104" i="2" s="1"/>
  <c r="D104" i="2"/>
  <c r="E104" i="2" s="1"/>
  <c r="F104" i="2" s="1"/>
  <c r="G103" i="2"/>
  <c r="H103" i="2" s="1"/>
  <c r="I103" i="2" s="1"/>
  <c r="D103" i="2"/>
  <c r="E103" i="2" s="1"/>
  <c r="F103" i="2" s="1"/>
  <c r="G102" i="2"/>
  <c r="H102" i="2" s="1"/>
  <c r="I102" i="2" s="1"/>
  <c r="D102" i="2"/>
  <c r="E102" i="2" s="1"/>
  <c r="F102" i="2" s="1"/>
  <c r="G101" i="2"/>
  <c r="H101" i="2" s="1"/>
  <c r="I101" i="2" s="1"/>
  <c r="D101" i="2"/>
  <c r="E101" i="2" s="1"/>
  <c r="F101" i="2" s="1"/>
  <c r="G100" i="2"/>
  <c r="H100" i="2" s="1"/>
  <c r="I100" i="2" s="1"/>
  <c r="D100" i="2"/>
  <c r="E100" i="2" s="1"/>
  <c r="F100" i="2" s="1"/>
  <c r="G99" i="2"/>
  <c r="H99" i="2" s="1"/>
  <c r="I99" i="2" s="1"/>
  <c r="D99" i="2"/>
  <c r="E99" i="2" s="1"/>
  <c r="F99" i="2" s="1"/>
  <c r="G98" i="2"/>
  <c r="H98" i="2" s="1"/>
  <c r="I98" i="2" s="1"/>
  <c r="D98" i="2"/>
  <c r="E98" i="2" s="1"/>
  <c r="F98" i="2" s="1"/>
  <c r="D97" i="2"/>
  <c r="E97" i="2" s="1"/>
  <c r="F97" i="2" s="1"/>
  <c r="I271" i="2" l="1"/>
  <c r="F271" i="2"/>
  <c r="L143" i="2"/>
  <c r="M143" i="2"/>
  <c r="D142" i="2"/>
  <c r="E143" i="2" s="1"/>
  <c r="F143" i="2" s="1"/>
  <c r="F129" i="2"/>
  <c r="I143" i="2"/>
  <c r="D143" i="2"/>
  <c r="G65" i="2"/>
  <c r="J73" i="2"/>
  <c r="K73" i="2" s="1"/>
  <c r="L73" i="2" s="1"/>
  <c r="I73" i="2"/>
  <c r="E72" i="2"/>
  <c r="I28" i="2"/>
  <c r="F28" i="2"/>
  <c r="D10" i="2"/>
  <c r="F8" i="2"/>
  <c r="G8" i="2"/>
  <c r="F5" i="2"/>
  <c r="G5" i="2"/>
  <c r="F6" i="2"/>
  <c r="G6" i="2"/>
  <c r="E10" i="2"/>
  <c r="F7" i="2"/>
  <c r="G7" i="2"/>
  <c r="G4" i="2"/>
  <c r="I105" i="2"/>
  <c r="F105" i="2"/>
  <c r="H143" i="2" l="1"/>
  <c r="G143" i="2"/>
  <c r="D144" i="2"/>
  <c r="E144" i="2"/>
  <c r="F144" i="2" s="1"/>
  <c r="I144" i="2"/>
  <c r="J144" i="2"/>
  <c r="K144" i="2" s="1"/>
  <c r="F73" i="2"/>
  <c r="G73" i="2" s="1"/>
  <c r="H73" i="2" s="1"/>
  <c r="E73" i="2"/>
  <c r="J74" i="2"/>
  <c r="K74" i="2" s="1"/>
  <c r="L74" i="2" s="1"/>
  <c r="I74" i="2"/>
  <c r="F10" i="2"/>
  <c r="G10" i="2"/>
  <c r="H144" i="2" l="1"/>
  <c r="G144" i="2"/>
  <c r="L144" i="2"/>
  <c r="M144" i="2"/>
  <c r="I145" i="2"/>
  <c r="J145" i="2"/>
  <c r="K145" i="2" s="1"/>
  <c r="E145" i="2"/>
  <c r="F145" i="2" s="1"/>
  <c r="D145" i="2"/>
  <c r="J75" i="2"/>
  <c r="K75" i="2" s="1"/>
  <c r="L75" i="2" s="1"/>
  <c r="I75" i="2"/>
  <c r="F74" i="2"/>
  <c r="G74" i="2" s="1"/>
  <c r="H74" i="2" s="1"/>
  <c r="E74" i="2"/>
  <c r="H145" i="2" l="1"/>
  <c r="G145" i="2"/>
  <c r="M145" i="2"/>
  <c r="L145" i="2"/>
  <c r="D146" i="2"/>
  <c r="E146" i="2"/>
  <c r="F146" i="2" s="1"/>
  <c r="I146" i="2"/>
  <c r="J146" i="2"/>
  <c r="K146" i="2" s="1"/>
  <c r="F75" i="2"/>
  <c r="G75" i="2" s="1"/>
  <c r="H75" i="2" s="1"/>
  <c r="E75" i="2"/>
  <c r="J76" i="2"/>
  <c r="K76" i="2" s="1"/>
  <c r="L76" i="2" s="1"/>
  <c r="I76" i="2"/>
  <c r="M146" i="2" l="1"/>
  <c r="L146" i="2"/>
  <c r="G146" i="2"/>
  <c r="H146" i="2"/>
  <c r="I147" i="2"/>
  <c r="J147" i="2"/>
  <c r="K147" i="2" s="1"/>
  <c r="D147" i="2"/>
  <c r="E147" i="2"/>
  <c r="F147" i="2" s="1"/>
  <c r="F76" i="2"/>
  <c r="G76" i="2" s="1"/>
  <c r="H76" i="2" s="1"/>
  <c r="E76" i="2"/>
  <c r="J77" i="2"/>
  <c r="K77" i="2" s="1"/>
  <c r="L77" i="2" s="1"/>
  <c r="L79" i="2" s="1"/>
  <c r="I77" i="2"/>
  <c r="J78" i="2" s="1"/>
  <c r="M147" i="2" l="1"/>
  <c r="L147" i="2"/>
  <c r="H147" i="2"/>
  <c r="G147" i="2"/>
  <c r="D148" i="2"/>
  <c r="E148" i="2"/>
  <c r="F148" i="2" s="1"/>
  <c r="I148" i="2"/>
  <c r="J148" i="2"/>
  <c r="K148" i="2" s="1"/>
  <c r="F77" i="2"/>
  <c r="G77" i="2" s="1"/>
  <c r="H77" i="2" s="1"/>
  <c r="H79" i="2" s="1"/>
  <c r="E77" i="2"/>
  <c r="F78" i="2" s="1"/>
  <c r="L148" i="2" l="1"/>
  <c r="M148" i="2"/>
  <c r="H148" i="2"/>
  <c r="G148" i="2"/>
  <c r="I149" i="2"/>
  <c r="J149" i="2"/>
  <c r="K149" i="2" s="1"/>
  <c r="D149" i="2"/>
  <c r="E149" i="2"/>
  <c r="F149" i="2" s="1"/>
  <c r="L149" i="2" l="1"/>
  <c r="M149" i="2"/>
  <c r="G149" i="2"/>
  <c r="H149" i="2"/>
  <c r="D150" i="2"/>
  <c r="E150" i="2"/>
  <c r="F150" i="2" s="1"/>
  <c r="I150" i="2"/>
  <c r="J150" i="2"/>
  <c r="K150" i="2" s="1"/>
  <c r="G150" i="2" l="1"/>
  <c r="H150" i="2"/>
  <c r="M150" i="2"/>
  <c r="L150" i="2"/>
  <c r="I151" i="2"/>
  <c r="J151" i="2"/>
  <c r="K151" i="2" s="1"/>
  <c r="D151" i="2"/>
  <c r="E151" i="2"/>
  <c r="F151" i="2" s="1"/>
  <c r="G151" i="2" l="1"/>
  <c r="H151" i="2"/>
  <c r="L151" i="2"/>
  <c r="M151" i="2"/>
  <c r="D152" i="2"/>
  <c r="E152" i="2"/>
  <c r="F152" i="2" s="1"/>
  <c r="I152" i="2"/>
  <c r="J152" i="2"/>
  <c r="K152" i="2" s="1"/>
  <c r="L152" i="2" l="1"/>
  <c r="M152" i="2"/>
  <c r="H152" i="2"/>
  <c r="G152" i="2"/>
  <c r="I153" i="2"/>
  <c r="J153" i="2"/>
  <c r="K153" i="2" s="1"/>
  <c r="D153" i="2"/>
  <c r="E153" i="2"/>
  <c r="F153" i="2" s="1"/>
  <c r="H153" i="2" l="1"/>
  <c r="H154" i="2" s="1"/>
  <c r="G153" i="2"/>
  <c r="G154" i="2" s="1"/>
  <c r="F154" i="2"/>
  <c r="M153" i="2"/>
  <c r="M154" i="2" s="1"/>
  <c r="L153" i="2"/>
  <c r="L154" i="2" s="1"/>
  <c r="K154" i="2"/>
</calcChain>
</file>

<file path=xl/sharedStrings.xml><?xml version="1.0" encoding="utf-8"?>
<sst xmlns="http://schemas.openxmlformats.org/spreadsheetml/2006/main" count="303" uniqueCount="143">
  <si>
    <t>a</t>
  </si>
  <si>
    <t>b</t>
  </si>
  <si>
    <t>c</t>
  </si>
  <si>
    <t>d</t>
  </si>
  <si>
    <t>Week</t>
  </si>
  <si>
    <t>Value</t>
  </si>
  <si>
    <t>Predicted</t>
  </si>
  <si>
    <t>MAE</t>
  </si>
  <si>
    <t>MSE</t>
  </si>
  <si>
    <t>MAPE</t>
  </si>
  <si>
    <t>Average</t>
  </si>
  <si>
    <t>a) MSE</t>
  </si>
  <si>
    <t>Value for week 8</t>
  </si>
  <si>
    <t>b) MSE</t>
  </si>
  <si>
    <t>c) Which method provide a better forecast</t>
  </si>
  <si>
    <t>The average of all the previous values provides a better forecast, because its MSE is smaller than the MSE using the most recent value</t>
  </si>
  <si>
    <t>a) Construct a time series plot</t>
  </si>
  <si>
    <t>Second row, second graph</t>
  </si>
  <si>
    <t>b)</t>
  </si>
  <si>
    <t>What type of pattern exists in the data?</t>
  </si>
  <si>
    <t>The data appear to follow a cyclical pattern.</t>
  </si>
  <si>
    <t>Week 7 forecast</t>
  </si>
  <si>
    <t>c) MSE</t>
  </si>
  <si>
    <t>c)</t>
  </si>
  <si>
    <t>Predicted value</t>
  </si>
  <si>
    <t>α=0.2</t>
  </si>
  <si>
    <t>α=0.4</t>
  </si>
  <si>
    <t>c) and e)</t>
  </si>
  <si>
    <t>The exponential smoothing using α = 0.2 provides a better forecast since it has a smaller MSE than the three-week moving average approach</t>
  </si>
  <si>
    <t>d) Compare the three-week moving average approach with the exponential smoothing approach using Which appears to provide
more accurate forecasts based on MSE? Explain.</t>
  </si>
  <si>
    <t>e) Does a smoothing constant of 0.2 or 0.4 appear to provide more accurate forecasts based on MSE? Explain.</t>
  </si>
  <si>
    <t>The exponential smoothing using α = 0.2 provides a better forecast since it has a smaller MSE than the exponential smoothing using α = 0.4</t>
  </si>
  <si>
    <t>Sales (1,000s of gallons)</t>
  </si>
  <si>
    <t>4 Wk Moving average</t>
  </si>
  <si>
    <t>5 Week moving average</t>
  </si>
  <si>
    <t>MSE for 4 week moving average</t>
  </si>
  <si>
    <t>MSE for 5 week moving average</t>
  </si>
  <si>
    <t>Five weeks appears to be best, because the five-week moving average provides the smallest MSE.</t>
  </si>
  <si>
    <t>c) Best number of weeks</t>
  </si>
  <si>
    <t>3 Wk Moving average</t>
  </si>
  <si>
    <t>a)</t>
  </si>
  <si>
    <t>Weighted moving average</t>
  </si>
  <si>
    <t>Do you prefer this weighted moving average to the unweighted moving average? The MSE for the unweighted moving average is 10.22</t>
  </si>
  <si>
    <t>The unweighted moving average is preferred because it has a smaller MSE compared to the weighted moving average.</t>
  </si>
  <si>
    <t>Yes, because an unweighted moving average is just a weighted moving average where the weights are equal.</t>
  </si>
  <si>
    <t>Forecasted value</t>
  </si>
  <si>
    <t>α=0.1</t>
  </si>
  <si>
    <r>
      <t xml:space="preserve">a) </t>
    </r>
    <r>
      <rPr>
        <b/>
        <sz val="12"/>
        <color rgb="FFFF0000"/>
        <rFont val="Times New Roman"/>
        <family val="1"/>
      </rPr>
      <t>α = 0.1 provides more accurate forecasts based upon MSE.</t>
    </r>
  </si>
  <si>
    <r>
      <t xml:space="preserve">b) </t>
    </r>
    <r>
      <rPr>
        <b/>
        <sz val="12"/>
        <color rgb="FFFF0000"/>
        <rFont val="Times New Roman"/>
        <family val="1"/>
      </rPr>
      <t>α = 0.1 provides more accurate forecasts based upon MAE, so the results are not the same.</t>
    </r>
  </si>
  <si>
    <r>
      <t xml:space="preserve">c) </t>
    </r>
    <r>
      <rPr>
        <b/>
        <sz val="12"/>
        <color rgb="FFFF0000"/>
        <rFont val="Times New Roman"/>
        <family val="1"/>
      </rPr>
      <t>α = 0.1 provides more accurate forecasts based upon MAPE.</t>
    </r>
  </si>
  <si>
    <t>Year</t>
  </si>
  <si>
    <t>Period</t>
  </si>
  <si>
    <t>Budget ($ billions)</t>
  </si>
  <si>
    <t>First diagram, second row</t>
  </si>
  <si>
    <t>The time series plot shows a linear trend.</t>
  </si>
  <si>
    <t>Tt = 0.253t +3.042</t>
  </si>
  <si>
    <t>c) Forecast for period 25</t>
  </si>
  <si>
    <t>T25 = 0.253(25) +3.042</t>
  </si>
  <si>
    <t>Expense (%)</t>
  </si>
  <si>
    <r>
      <rPr>
        <b/>
        <sz val="12"/>
        <rFont val="Times New Roman"/>
        <family val="1"/>
      </rPr>
      <t>Period (</t>
    </r>
    <r>
      <rPr>
        <b/>
        <i/>
        <sz val="12"/>
        <rFont val="Times New Roman"/>
        <family val="1"/>
      </rPr>
      <t>t</t>
    </r>
    <r>
      <rPr>
        <b/>
        <sz val="12"/>
        <rFont val="Times New Roman"/>
        <family val="1"/>
      </rPr>
      <t>)</t>
    </r>
  </si>
  <si>
    <t>The first diagram in second row</t>
  </si>
  <si>
    <t>The time series plot shows a downward linear trend.</t>
  </si>
  <si>
    <t>b) Trend line</t>
  </si>
  <si>
    <t>Tt = -0.7t + 13.8</t>
  </si>
  <si>
    <t>c) Forecast for year 8</t>
  </si>
  <si>
    <t>T8 = -0.7(8) + 13.8</t>
  </si>
  <si>
    <t>T8 = 8.2%</t>
  </si>
  <si>
    <t>T25 = $9.37 Billions</t>
  </si>
  <si>
    <t>d) t for 5% or less</t>
  </si>
  <si>
    <t>5 = -0.7(t) + 13.8</t>
  </si>
  <si>
    <t>0.7t = 13.8 - 5</t>
  </si>
  <si>
    <t>0.7t = 8.8</t>
  </si>
  <si>
    <t>t = 13th year</t>
  </si>
  <si>
    <t>Quarter</t>
  </si>
  <si>
    <t>Revenue ($ millions)</t>
  </si>
  <si>
    <t>First row, second diagram</t>
  </si>
  <si>
    <t>The time series plot shows an upward trend.</t>
  </si>
  <si>
    <t>b) Linear Equation</t>
  </si>
  <si>
    <t>Tt = 25.2t + 10.7</t>
  </si>
  <si>
    <t>c) Quadratic Equation</t>
  </si>
  <si>
    <t>Tt = 44.1t^0.7</t>
  </si>
  <si>
    <t>d) MSE</t>
  </si>
  <si>
    <t>MSE for Linear</t>
  </si>
  <si>
    <t>MSE for Quadratic</t>
  </si>
  <si>
    <t>Which model appears better according to MSE?</t>
  </si>
  <si>
    <t>According to MSE, the linear model is the better model.</t>
  </si>
  <si>
    <t>e) Revenue forecast for 10th quarter</t>
  </si>
  <si>
    <r>
      <t>Linear model =</t>
    </r>
    <r>
      <rPr>
        <b/>
        <sz val="12"/>
        <color rgb="FFFF0000"/>
        <rFont val="Times New Roman"/>
        <family val="1"/>
      </rPr>
      <t xml:space="preserve"> $263 million</t>
    </r>
  </si>
  <si>
    <r>
      <t>Quadratic model =</t>
    </r>
    <r>
      <rPr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Times New Roman"/>
        <family val="1"/>
      </rPr>
      <t>$221 million</t>
    </r>
  </si>
  <si>
    <t>f) Which of the two forecasts in part (e) would you use? Explain.</t>
  </si>
  <si>
    <t>The one for linear model because linear model is a better forecasting method based on MSE</t>
  </si>
  <si>
    <t>Second row, first diagram</t>
  </si>
  <si>
    <t>The time series plot shows a horizontal pattern, but there is also a seasonal pattern in the data.</t>
  </si>
  <si>
    <t>X2</t>
  </si>
  <si>
    <t>X3</t>
  </si>
  <si>
    <t>X1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</si>
  <si>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</si>
  <si>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</si>
  <si>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</si>
  <si>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</si>
  <si>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</si>
  <si>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</si>
  <si>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</si>
  <si>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</si>
  <si>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</si>
  <si>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</si>
  <si>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</si>
  <si>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</si>
  <si>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</si>
  <si>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</si>
  <si>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</si>
  <si>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</si>
  <si>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</si>
  <si>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</si>
  <si>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</si>
  <si>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</si>
  <si>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</si>
  <si>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</si>
  <si>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</si>
  <si>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</si>
  <si>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X Variable 1</t>
  </si>
  <si>
    <t>X Variable 2</t>
  </si>
  <si>
    <t>X Variable 3</t>
  </si>
  <si>
    <t>X Variable 4</t>
  </si>
  <si>
    <t>b) Equation using dummy variables</t>
  </si>
  <si>
    <t>c) Quarterly forecast</t>
  </si>
  <si>
    <t>Q1 =</t>
  </si>
  <si>
    <t>Q2 =</t>
  </si>
  <si>
    <t>Q3 =</t>
  </si>
  <si>
    <t>Q4 =</t>
  </si>
  <si>
    <t>Ŷ = 63.67 + 3.33Q - 24.33X2 - 15.67X3</t>
  </si>
  <si>
    <t>Copies sold</t>
  </si>
  <si>
    <t>First row first diagram</t>
  </si>
  <si>
    <t>There appears to be a seasonal pattern in the data and perhaps a moderate upward linear trend.</t>
  </si>
  <si>
    <t>b) Equation given dummy variables</t>
  </si>
  <si>
    <t>Ŷ = 1542.78 + 237.22Q - 1037.22X2 + 563.89X3</t>
  </si>
  <si>
    <t>c) Forecasts</t>
  </si>
  <si>
    <t>d) Equation with t and dummy variables</t>
  </si>
  <si>
    <t>Quarterly forecasts</t>
  </si>
  <si>
    <t>Ŷ = 2307 + 23t - 642X1 - 1,465X2 + 350X3</t>
  </si>
  <si>
    <t>\</t>
  </si>
  <si>
    <t>11 b</t>
  </si>
  <si>
    <t>11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</si>
</sst>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.0"/>
    <numFmt numFmtId="169" formatCode="_-* #,##0.0_-;\-* #,##0.0_-;_-* &quot;-&quot;??_-;_-@_-"/>
  </numFmts>
  <fonts count="13" x14ac:knownFonts="1">
    <font>
      <sz val="12"/>
      <color theme="1"/>
      <name val="Times New Roman"/>
      <family val="2"/>
    </font>
    <font>
      <sz val="12"/>
      <color theme="1"/>
      <name val="Times New Roman"/>
      <family val="2"/>
    </font>
    <font>
      <b/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12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  <font>
      <sz val="12"/>
      <name val="Times New Roman"/>
      <family val="2"/>
    </font>
    <font>
      <b/>
      <sz val="12"/>
      <name val="Times New Roman"/>
      <family val="2"/>
    </font>
    <font>
      <b/>
      <i/>
      <sz val="12"/>
      <name val="Times New Roman"/>
      <family val="1"/>
    </font>
    <font>
      <i/>
      <sz val="12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2">
    <xf numFmtId="0" fontId="0" fillId="0" borderId="0" xfId="0"/>
    <xf numFmtId="43" fontId="0" fillId="0" borderId="0" xfId="1" applyFont="1"/>
    <xf numFmtId="9" fontId="0" fillId="0" borderId="0" xfId="2" applyFont="1"/>
    <xf numFmtId="0" fontId="0" fillId="2" borderId="0" xfId="0" applyFill="1"/>
    <xf numFmtId="43" fontId="0" fillId="0" borderId="1" xfId="1" applyFont="1" applyBorder="1"/>
    <xf numFmtId="43" fontId="0" fillId="0" borderId="0" xfId="1" applyFont="1" applyBorder="1"/>
    <xf numFmtId="43" fontId="0" fillId="0" borderId="2" xfId="1" applyFont="1" applyBorder="1"/>
    <xf numFmtId="0" fontId="2" fillId="0" borderId="0" xfId="0" applyFont="1"/>
    <xf numFmtId="43" fontId="2" fillId="0" borderId="0" xfId="1" applyFont="1"/>
    <xf numFmtId="0" fontId="0" fillId="0" borderId="0" xfId="0" applyAlignment="1">
      <alignment horizontal="left" wrapText="1"/>
    </xf>
    <xf numFmtId="0" fontId="3" fillId="0" borderId="0" xfId="0" applyFont="1"/>
    <xf numFmtId="0" fontId="3" fillId="0" borderId="0" xfId="0" applyFont="1" applyAlignment="1">
      <alignment horizontal="left" wrapText="1"/>
    </xf>
    <xf numFmtId="2" fontId="3" fillId="0" borderId="0" xfId="0" applyNumberFormat="1" applyFont="1"/>
    <xf numFmtId="9" fontId="3" fillId="0" borderId="0" xfId="0" applyNumberFormat="1" applyFont="1"/>
    <xf numFmtId="43" fontId="3" fillId="0" borderId="0" xfId="1" applyFont="1"/>
    <xf numFmtId="43" fontId="0" fillId="0" borderId="0" xfId="0" applyNumberFormat="1"/>
    <xf numFmtId="43" fontId="2" fillId="0" borderId="0" xfId="0" applyNumberFormat="1" applyFont="1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2" fillId="0" borderId="0" xfId="0" applyFont="1" applyAlignment="1">
      <alignment wrapText="1"/>
    </xf>
    <xf numFmtId="0" fontId="0" fillId="0" borderId="0" xfId="0" applyFill="1"/>
    <xf numFmtId="0" fontId="2" fillId="0" borderId="0" xfId="0" applyFont="1" applyFill="1"/>
    <xf numFmtId="0" fontId="2" fillId="0" borderId="3" xfId="0" applyFont="1" applyBorder="1"/>
    <xf numFmtId="43" fontId="2" fillId="0" borderId="3" xfId="1" applyFont="1" applyBorder="1"/>
    <xf numFmtId="43" fontId="2" fillId="0" borderId="4" xfId="1" applyFont="1" applyBorder="1"/>
    <xf numFmtId="43" fontId="2" fillId="0" borderId="5" xfId="1" applyFont="1" applyBorder="1"/>
    <xf numFmtId="9" fontId="2" fillId="0" borderId="3" xfId="2" applyFont="1" applyBorder="1"/>
    <xf numFmtId="43" fontId="2" fillId="0" borderId="3" xfId="0" applyNumberFormat="1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6" xfId="0" applyFont="1" applyBorder="1" applyAlignment="1"/>
    <xf numFmtId="0" fontId="2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wrapText="1"/>
    </xf>
    <xf numFmtId="0" fontId="2" fillId="0" borderId="6" xfId="0" applyFont="1" applyFill="1" applyBorder="1" applyAlignment="1">
      <alignment wrapText="1"/>
    </xf>
    <xf numFmtId="43" fontId="2" fillId="0" borderId="0" xfId="1" applyFont="1" applyAlignment="1">
      <alignment wrapText="1"/>
    </xf>
    <xf numFmtId="10" fontId="2" fillId="0" borderId="3" xfId="2" applyNumberFormat="1" applyFont="1" applyBorder="1"/>
    <xf numFmtId="10" fontId="0" fillId="0" borderId="0" xfId="2" applyNumberFormat="1" applyFont="1"/>
    <xf numFmtId="0" fontId="4" fillId="0" borderId="0" xfId="0" applyFont="1" applyBorder="1"/>
    <xf numFmtId="0" fontId="2" fillId="0" borderId="0" xfId="0" applyFont="1" applyBorder="1" applyAlignment="1"/>
    <xf numFmtId="1" fontId="7" fillId="0" borderId="0" xfId="0" applyNumberFormat="1" applyFont="1" applyFill="1" applyBorder="1" applyAlignment="1">
      <alignment horizontal="left" vertical="top" indent="1" shrinkToFit="1"/>
    </xf>
    <xf numFmtId="1" fontId="7" fillId="0" borderId="0" xfId="0" applyNumberFormat="1" applyFont="1" applyFill="1" applyBorder="1" applyAlignment="1">
      <alignment vertical="top" shrinkToFit="1"/>
    </xf>
    <xf numFmtId="0" fontId="6" fillId="0" borderId="0" xfId="0" applyFont="1" applyFill="1" applyBorder="1" applyAlignment="1">
      <alignment vertical="top" wrapText="1"/>
    </xf>
    <xf numFmtId="2" fontId="8" fillId="0" borderId="0" xfId="0" applyNumberFormat="1" applyFont="1" applyFill="1" applyBorder="1" applyAlignment="1">
      <alignment vertical="top" shrinkToFit="1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5" fillId="0" borderId="0" xfId="0" applyFont="1"/>
    <xf numFmtId="0" fontId="3" fillId="0" borderId="9" xfId="0" applyFont="1" applyBorder="1" applyAlignment="1">
      <alignment horizontal="left"/>
    </xf>
    <xf numFmtId="0" fontId="6" fillId="0" borderId="0" xfId="0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 vertical="top" shrinkToFit="1"/>
    </xf>
    <xf numFmtId="0" fontId="8" fillId="0" borderId="0" xfId="0" applyFont="1" applyFill="1" applyBorder="1" applyAlignment="1">
      <alignment vertical="top" wrapText="1"/>
    </xf>
    <xf numFmtId="1" fontId="8" fillId="0" borderId="0" xfId="0" applyNumberFormat="1" applyFont="1" applyFill="1" applyBorder="1" applyAlignment="1">
      <alignment horizontal="center" vertical="top" shrinkToFit="1"/>
    </xf>
    <xf numFmtId="1" fontId="8" fillId="0" borderId="0" xfId="0" applyNumberFormat="1" applyFont="1" applyFill="1" applyBorder="1" applyAlignment="1">
      <alignment vertical="top" shrinkToFit="1"/>
    </xf>
    <xf numFmtId="164" fontId="8" fillId="0" borderId="0" xfId="0" applyNumberFormat="1" applyFont="1" applyFill="1" applyBorder="1" applyAlignment="1">
      <alignment vertical="top" shrinkToFit="1"/>
    </xf>
    <xf numFmtId="10" fontId="0" fillId="0" borderId="0" xfId="0" applyNumberFormat="1" applyAlignment="1">
      <alignment horizontal="left"/>
    </xf>
    <xf numFmtId="0" fontId="6" fillId="0" borderId="0" xfId="0" applyFont="1" applyAlignment="1">
      <alignment wrapText="1"/>
    </xf>
    <xf numFmtId="169" fontId="8" fillId="0" borderId="0" xfId="1" applyNumberFormat="1" applyFont="1" applyFill="1" applyBorder="1" applyAlignment="1">
      <alignment horizontal="center" vertical="top" shrinkToFit="1"/>
    </xf>
    <xf numFmtId="169" fontId="0" fillId="0" borderId="0" xfId="1" applyNumberFormat="1" applyFont="1"/>
    <xf numFmtId="169" fontId="2" fillId="0" borderId="3" xfId="1" applyNumberFormat="1" applyFont="1" applyBorder="1"/>
    <xf numFmtId="0" fontId="6" fillId="0" borderId="6" xfId="0" applyFont="1" applyBorder="1" applyAlignment="1">
      <alignment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vertical="top" wrapText="1"/>
    </xf>
    <xf numFmtId="0" fontId="6" fillId="0" borderId="6" xfId="0" applyFont="1" applyFill="1" applyBorder="1" applyAlignment="1">
      <alignment horizontal="center" wrapText="1"/>
    </xf>
    <xf numFmtId="0" fontId="8" fillId="2" borderId="0" xfId="0" applyFont="1" applyFill="1"/>
    <xf numFmtId="0" fontId="8" fillId="0" borderId="0" xfId="0" applyFont="1" applyFill="1" applyBorder="1" applyAlignment="1">
      <alignment horizontal="center" vertical="top" wrapText="1"/>
    </xf>
    <xf numFmtId="0" fontId="4" fillId="0" borderId="0" xfId="0" applyFont="1" applyFill="1" applyBorder="1"/>
    <xf numFmtId="0" fontId="0" fillId="0" borderId="0" xfId="0" applyFill="1" applyBorder="1" applyAlignment="1"/>
    <xf numFmtId="0" fontId="0" fillId="0" borderId="6" xfId="0" applyFill="1" applyBorder="1" applyAlignment="1"/>
    <xf numFmtId="0" fontId="12" fillId="0" borderId="10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Continuous"/>
    </xf>
    <xf numFmtId="0" fontId="4" fillId="0" borderId="0" xfId="0" applyFont="1" applyBorder="1" applyAlignment="1">
      <alignment horizontal="right"/>
    </xf>
    <xf numFmtId="3" fontId="7" fillId="0" borderId="0" xfId="0" applyNumberFormat="1" applyFont="1" applyFill="1" applyBorder="1" applyAlignment="1">
      <alignment horizontal="center" vertical="top" shrinkToFit="1"/>
    </xf>
    <xf numFmtId="0" fontId="6" fillId="0" borderId="0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wrapText="1"/>
    </xf>
    <xf numFmtId="43" fontId="3" fillId="0" borderId="0" xfId="1" applyFont="1" applyAlignment="1">
      <alignment horizontal="left"/>
    </xf>
    <xf numFmtId="0" fontId="8" fillId="0" borderId="0" xfId="0" applyFont="1" applyAlignment="1">
      <alignment horizontal="lef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Sheet1!#REF!</c:f>
              <c:numCache>
                <c:formatCode>General</c:formatCode>
                <c:ptCount val="1"/>
                <c:pt idx="0">
                  <c:v>1</c:v>
                </c:pt>
              </c:numCache>
              <c:extLst xmlns:c15="http://schemas.microsoft.com/office/drawing/2012/chart"/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Sheet1!#REF!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F761-4EC4-90C1-FE524ECA813A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val>
            <c:numRef>
              <c:f>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Sheet1!#REF!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F761-4EC4-90C1-FE524ECA81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9551968"/>
        <c:axId val="302691984"/>
        <c:extLst/>
      </c:lineChart>
      <c:catAx>
        <c:axId val="29955196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2691984"/>
        <c:crosses val="autoZero"/>
        <c:auto val="1"/>
        <c:lblAlgn val="ctr"/>
        <c:lblOffset val="100"/>
        <c:noMultiLvlLbl val="0"/>
      </c:catAx>
      <c:valAx>
        <c:axId val="3026919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95519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2"/>
          <c:order val="2"/>
          <c:tx>
            <c:strRef>
              <c:f>Answers!$D$162</c:f>
              <c:strCache>
                <c:ptCount val="1"/>
                <c:pt idx="0">
                  <c:v>Budget ($ billions)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5"/>
                </a:solidFill>
                <a:prstDash val="sysDot"/>
              </a:ln>
              <a:effectLst/>
            </c:spPr>
            <c:trendlineType val="linear"/>
            <c:forward val="2"/>
            <c:dispRSqr val="0"/>
            <c:dispEq val="0"/>
          </c:trendline>
          <c:trendline>
            <c:spPr>
              <a:ln w="19050" cap="rnd">
                <a:solidFill>
                  <a:schemeClr val="accent5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gradFill>
                  <a:gsLst>
                    <a:gs pos="20000">
                      <a:schemeClr val="accent1">
                        <a:lumMod val="5000"/>
                        <a:lumOff val="95000"/>
                      </a:schemeClr>
                    </a:gs>
                    <a:gs pos="74000">
                      <a:schemeClr val="accent1">
                        <a:lumMod val="45000"/>
                        <a:lumOff val="55000"/>
                      </a:schemeClr>
                    </a:gs>
                    <a:gs pos="83000">
                      <a:schemeClr val="accent1">
                        <a:lumMod val="45000"/>
                        <a:lumOff val="55000"/>
                      </a:schemeClr>
                    </a:gs>
                    <a:gs pos="100000">
                      <a:schemeClr val="accent1">
                        <a:lumMod val="30000"/>
                        <a:lumOff val="70000"/>
                      </a:schemeClr>
                    </a:gs>
                  </a:gsLst>
                  <a:lin ang="5400000" scaled="1"/>
                </a:gradFill>
                <a:prstDash val="sysDot"/>
              </a:ln>
              <a:effectLst/>
            </c:spPr>
            <c:trendlineType val="linear"/>
            <c:dispRSqr val="0"/>
            <c:dispEq val="1"/>
            <c:trendlineLbl>
              <c:layout/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val>
            <c:numRef>
              <c:f>Answers!$D$163:$D$186</c:f>
              <c:numCache>
                <c:formatCode>0.00</c:formatCode>
                <c:ptCount val="24"/>
                <c:pt idx="0">
                  <c:v>3.03</c:v>
                </c:pt>
                <c:pt idx="1">
                  <c:v>3.29</c:v>
                </c:pt>
                <c:pt idx="2">
                  <c:v>3.56</c:v>
                </c:pt>
                <c:pt idx="3">
                  <c:v>4.41</c:v>
                </c:pt>
                <c:pt idx="4">
                  <c:v>4.46</c:v>
                </c:pt>
                <c:pt idx="5">
                  <c:v>4.51</c:v>
                </c:pt>
                <c:pt idx="6">
                  <c:v>4.75</c:v>
                </c:pt>
                <c:pt idx="7">
                  <c:v>5.15</c:v>
                </c:pt>
                <c:pt idx="8">
                  <c:v>5.34</c:v>
                </c:pt>
                <c:pt idx="9">
                  <c:v>5.66</c:v>
                </c:pt>
                <c:pt idx="10">
                  <c:v>6.01</c:v>
                </c:pt>
                <c:pt idx="11">
                  <c:v>6.2</c:v>
                </c:pt>
                <c:pt idx="12">
                  <c:v>6.58</c:v>
                </c:pt>
                <c:pt idx="13">
                  <c:v>6.65</c:v>
                </c:pt>
                <c:pt idx="14">
                  <c:v>6.56</c:v>
                </c:pt>
                <c:pt idx="15">
                  <c:v>6.78</c:v>
                </c:pt>
                <c:pt idx="16">
                  <c:v>6.98</c:v>
                </c:pt>
                <c:pt idx="17">
                  <c:v>7.65</c:v>
                </c:pt>
                <c:pt idx="18">
                  <c:v>8.3800000000000008</c:v>
                </c:pt>
                <c:pt idx="19">
                  <c:v>8.67</c:v>
                </c:pt>
                <c:pt idx="20">
                  <c:v>8.66</c:v>
                </c:pt>
                <c:pt idx="21">
                  <c:v>8.43</c:v>
                </c:pt>
                <c:pt idx="22">
                  <c:v>8.33</c:v>
                </c:pt>
                <c:pt idx="23">
                  <c:v>8.76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FC1-4A57-B9CF-9C321DFE98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77316064"/>
        <c:axId val="377313152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Answers!$B$162</c15:sqref>
                        </c15:formulaRef>
                      </c:ext>
                    </c:extLst>
                    <c:strCache>
                      <c:ptCount val="1"/>
                      <c:pt idx="0">
                        <c:v>Year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val>
                  <c:numRef>
                    <c:extLst>
                      <c:ext uri="{02D57815-91ED-43cb-92C2-25804820EDAC}">
                        <c15:formulaRef>
                          <c15:sqref>Answers!$B$163:$B$186</c15:sqref>
                        </c15:formulaRef>
                      </c:ext>
                    </c:extLst>
                    <c:numCache>
                      <c:formatCode>0</c:formatCode>
                      <c:ptCount val="24"/>
                      <c:pt idx="0">
                        <c:v>1988</c:v>
                      </c:pt>
                      <c:pt idx="1">
                        <c:v>1989</c:v>
                      </c:pt>
                      <c:pt idx="2">
                        <c:v>1990</c:v>
                      </c:pt>
                      <c:pt idx="3">
                        <c:v>1991</c:v>
                      </c:pt>
                      <c:pt idx="4">
                        <c:v>1992</c:v>
                      </c:pt>
                      <c:pt idx="5">
                        <c:v>1993</c:v>
                      </c:pt>
                      <c:pt idx="6">
                        <c:v>1994</c:v>
                      </c:pt>
                      <c:pt idx="7">
                        <c:v>1995</c:v>
                      </c:pt>
                      <c:pt idx="8">
                        <c:v>1996</c:v>
                      </c:pt>
                      <c:pt idx="9">
                        <c:v>1997</c:v>
                      </c:pt>
                      <c:pt idx="10">
                        <c:v>1998</c:v>
                      </c:pt>
                      <c:pt idx="11">
                        <c:v>1999</c:v>
                      </c:pt>
                      <c:pt idx="12">
                        <c:v>2000</c:v>
                      </c:pt>
                      <c:pt idx="13">
                        <c:v>2001</c:v>
                      </c:pt>
                      <c:pt idx="14">
                        <c:v>2002</c:v>
                      </c:pt>
                      <c:pt idx="15">
                        <c:v>2003</c:v>
                      </c:pt>
                      <c:pt idx="16">
                        <c:v>2004</c:v>
                      </c:pt>
                      <c:pt idx="17">
                        <c:v>2005</c:v>
                      </c:pt>
                      <c:pt idx="18">
                        <c:v>2006</c:v>
                      </c:pt>
                      <c:pt idx="19">
                        <c:v>2007</c:v>
                      </c:pt>
                      <c:pt idx="20">
                        <c:v>2008</c:v>
                      </c:pt>
                      <c:pt idx="21">
                        <c:v>2009</c:v>
                      </c:pt>
                      <c:pt idx="22">
                        <c:v>2010</c:v>
                      </c:pt>
                      <c:pt idx="23">
                        <c:v>2011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0-9FC1-4A57-B9CF-9C321DFE987E}"/>
                  </c:ext>
                </c:extLst>
              </c15:ser>
            </c15:filteredLineSeries>
            <c15:filteredLineSeries>
              <c15:ser>
                <c:idx val="1"/>
                <c:order val="1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Answers!$C$162</c15:sqref>
                        </c15:formulaRef>
                      </c:ext>
                    </c:extLst>
                    <c:strCache>
                      <c:ptCount val="1"/>
                      <c:pt idx="0">
                        <c:v>Period</c:v>
                      </c:pt>
                    </c:strCache>
                  </c:strRef>
                </c:tx>
                <c:spPr>
                  <a:ln w="28575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none"/>
                </c:marker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Answers!$C$163:$C$186</c15:sqref>
                        </c15:formulaRef>
                      </c:ext>
                    </c:extLst>
                    <c:numCache>
                      <c:formatCode>0</c:formatCode>
                      <c:ptCount val="24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1-9FC1-4A57-B9CF-9C321DFE987E}"/>
                  </c:ext>
                </c:extLst>
              </c15:ser>
            </c15:filteredLineSeries>
          </c:ext>
        </c:extLst>
      </c:lineChart>
      <c:catAx>
        <c:axId val="37731606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7313152"/>
        <c:crosses val="autoZero"/>
        <c:auto val="1"/>
        <c:lblAlgn val="ctr"/>
        <c:lblOffset val="100"/>
        <c:noMultiLvlLbl val="0"/>
      </c:catAx>
      <c:valAx>
        <c:axId val="3773131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73160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delete val="1"/>
      </c:legendEntry>
      <c:legendEntry>
        <c:idx val="2"/>
        <c:delete val="1"/>
      </c:legendEntry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1"/>
          <c:order val="1"/>
          <c:tx>
            <c:strRef>
              <c:f>Answers!$D$203</c:f>
              <c:strCache>
                <c:ptCount val="1"/>
                <c:pt idx="0">
                  <c:v>Expense (%)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layout/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val>
            <c:numRef>
              <c:f>Answers!$D$204:$D$210</c:f>
              <c:numCache>
                <c:formatCode>0.0</c:formatCode>
                <c:ptCount val="7"/>
                <c:pt idx="0">
                  <c:v>14</c:v>
                </c:pt>
                <c:pt idx="1">
                  <c:v>12.1</c:v>
                </c:pt>
                <c:pt idx="2">
                  <c:v>10.4</c:v>
                </c:pt>
                <c:pt idx="3">
                  <c:v>10.4</c:v>
                </c:pt>
                <c:pt idx="4">
                  <c:v>11.6</c:v>
                </c:pt>
                <c:pt idx="5">
                  <c:v>10.1</c:v>
                </c:pt>
                <c:pt idx="6">
                  <c:v>8.4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722-450B-B06A-FDBA546F71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50035216"/>
        <c:axId val="550037712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Answers!$C$203</c15:sqref>
                        </c15:formulaRef>
                      </c:ext>
                    </c:extLst>
                    <c:strCache>
                      <c:ptCount val="1"/>
                      <c:pt idx="0">
                        <c:v>Period (t)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val>
                  <c:numRef>
                    <c:extLst>
                      <c:ext uri="{02D57815-91ED-43cb-92C2-25804820EDAC}">
                        <c15:formulaRef>
                          <c15:sqref>Answers!$C$204:$C$210</c15:sqref>
                        </c15:formulaRef>
                      </c:ext>
                    </c:extLst>
                    <c:numCache>
                      <c:formatCode>0</c:formatCode>
                      <c:ptCount val="7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0-C722-450B-B06A-FDBA546F71C5}"/>
                  </c:ext>
                </c:extLst>
              </c15:ser>
            </c15:filteredLineSeries>
          </c:ext>
        </c:extLst>
      </c:lineChart>
      <c:catAx>
        <c:axId val="55003521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0037712"/>
        <c:crosses val="autoZero"/>
        <c:auto val="1"/>
        <c:lblAlgn val="ctr"/>
        <c:lblOffset val="100"/>
        <c:noMultiLvlLbl val="0"/>
      </c:catAx>
      <c:valAx>
        <c:axId val="5500377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00352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1"/>
          <c:order val="1"/>
          <c:tx>
            <c:strRef>
              <c:f>Answers!$C$237</c:f>
              <c:strCache>
                <c:ptCount val="1"/>
                <c:pt idx="0">
                  <c:v>Revenue ($ millions)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layout/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power"/>
            <c:dispRSqr val="0"/>
            <c:dispEq val="1"/>
            <c:trendlineLbl>
              <c:layout/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val>
            <c:numRef>
              <c:f>Answers!$C$238:$C$246</c:f>
              <c:numCache>
                <c:formatCode>0</c:formatCode>
                <c:ptCount val="9"/>
                <c:pt idx="0">
                  <c:v>54</c:v>
                </c:pt>
                <c:pt idx="1">
                  <c:v>68</c:v>
                </c:pt>
                <c:pt idx="2">
                  <c:v>83</c:v>
                </c:pt>
                <c:pt idx="3">
                  <c:v>111</c:v>
                </c:pt>
                <c:pt idx="4">
                  <c:v>113</c:v>
                </c:pt>
                <c:pt idx="5">
                  <c:v>138</c:v>
                </c:pt>
                <c:pt idx="6">
                  <c:v>170</c:v>
                </c:pt>
                <c:pt idx="7">
                  <c:v>244</c:v>
                </c:pt>
                <c:pt idx="8">
                  <c:v>250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0A4-4AD8-A229-1C57B114C1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77307744"/>
        <c:axId val="377311488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Answers!$B$237</c15:sqref>
                        </c15:formulaRef>
                      </c:ext>
                    </c:extLst>
                    <c:strCache>
                      <c:ptCount val="1"/>
                      <c:pt idx="0">
                        <c:v>Quarter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val>
                  <c:numRef>
                    <c:extLst>
                      <c:ext uri="{02D57815-91ED-43cb-92C2-25804820EDAC}">
                        <c15:formulaRef>
                          <c15:sqref>Answers!$B$238:$B$246</c15:sqref>
                        </c15:formulaRef>
                      </c:ext>
                    </c:extLst>
                    <c:numCache>
                      <c:formatCode>0</c:formatCode>
                      <c:ptCount val="9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0-20A4-4AD8-A229-1C57B114C111}"/>
                  </c:ext>
                </c:extLst>
              </c15:ser>
            </c15:filteredLineSeries>
          </c:ext>
        </c:extLst>
      </c:lineChart>
      <c:catAx>
        <c:axId val="37730774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7311488"/>
        <c:crosses val="autoZero"/>
        <c:auto val="1"/>
        <c:lblAlgn val="ctr"/>
        <c:lblOffset val="100"/>
        <c:noMultiLvlLbl val="0"/>
      </c:catAx>
      <c:valAx>
        <c:axId val="3773114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73077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Answers!$D$288</c:f>
              <c:strCache>
                <c:ptCount val="1"/>
                <c:pt idx="0">
                  <c:v>Value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Answers!$B$289:$C$301</c:f>
              <c:multiLvlStrCache>
                <c:ptCount val="12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1</c:v>
                  </c:pt>
                  <c:pt idx="5">
                    <c:v>2</c:v>
                  </c:pt>
                  <c:pt idx="6">
                    <c:v>3</c:v>
                  </c:pt>
                  <c:pt idx="7">
                    <c:v>4</c:v>
                  </c:pt>
                  <c:pt idx="8">
                    <c:v>1</c:v>
                  </c:pt>
                  <c:pt idx="9">
                    <c:v>2</c:v>
                  </c:pt>
                  <c:pt idx="10">
                    <c:v>3</c:v>
                  </c:pt>
                  <c:pt idx="11">
                    <c:v>4</c:v>
                  </c:pt>
                </c:lvl>
                <c:lvl>
                  <c:pt idx="0">
                    <c:v>1</c:v>
                  </c:pt>
                  <c:pt idx="1">
                    <c:v>1</c:v>
                  </c:pt>
                  <c:pt idx="2">
                    <c:v>1</c:v>
                  </c:pt>
                  <c:pt idx="3">
                    <c:v>1</c:v>
                  </c:pt>
                  <c:pt idx="4">
                    <c:v>2</c:v>
                  </c:pt>
                  <c:pt idx="5">
                    <c:v>2</c:v>
                  </c:pt>
                  <c:pt idx="6">
                    <c:v>2</c:v>
                  </c:pt>
                  <c:pt idx="7">
                    <c:v>2</c:v>
                  </c:pt>
                  <c:pt idx="8">
                    <c:v>3</c:v>
                  </c:pt>
                  <c:pt idx="9">
                    <c:v>3</c:v>
                  </c:pt>
                  <c:pt idx="10">
                    <c:v>3</c:v>
                  </c:pt>
                  <c:pt idx="11">
                    <c:v>3</c:v>
                  </c:pt>
                </c:lvl>
              </c:multiLvlStrCache>
            </c:multiLvlStrRef>
          </c:cat>
          <c:val>
            <c:numRef>
              <c:f>Answers!$D$289:$D$301</c:f>
              <c:numCache>
                <c:formatCode>0</c:formatCode>
                <c:ptCount val="13"/>
                <c:pt idx="0">
                  <c:v>71</c:v>
                </c:pt>
                <c:pt idx="1">
                  <c:v>48</c:v>
                </c:pt>
                <c:pt idx="2">
                  <c:v>59</c:v>
                </c:pt>
                <c:pt idx="3">
                  <c:v>78</c:v>
                </c:pt>
                <c:pt idx="4">
                  <c:v>68</c:v>
                </c:pt>
                <c:pt idx="5">
                  <c:v>40</c:v>
                </c:pt>
                <c:pt idx="6">
                  <c:v>61</c:v>
                </c:pt>
                <c:pt idx="7">
                  <c:v>81</c:v>
                </c:pt>
                <c:pt idx="8">
                  <c:v>62</c:v>
                </c:pt>
                <c:pt idx="9">
                  <c:v>50</c:v>
                </c:pt>
                <c:pt idx="10">
                  <c:v>54</c:v>
                </c:pt>
                <c:pt idx="11">
                  <c:v>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1C4-4ADD-B455-8033F415B231}"/>
            </c:ext>
          </c:extLst>
        </c:ser>
        <c:ser>
          <c:idx val="1"/>
          <c:order val="1"/>
          <c:tx>
            <c:strRef>
              <c:f>Answers!#REF!</c:f>
              <c:strCache>
                <c:ptCount val="1"/>
                <c:pt idx="0">
                  <c:v>#REF!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multiLvlStrRef>
              <c:f>Answers!$B$289:$C$301</c:f>
              <c:multiLvlStrCache>
                <c:ptCount val="12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1</c:v>
                  </c:pt>
                  <c:pt idx="5">
                    <c:v>2</c:v>
                  </c:pt>
                  <c:pt idx="6">
                    <c:v>3</c:v>
                  </c:pt>
                  <c:pt idx="7">
                    <c:v>4</c:v>
                  </c:pt>
                  <c:pt idx="8">
                    <c:v>1</c:v>
                  </c:pt>
                  <c:pt idx="9">
                    <c:v>2</c:v>
                  </c:pt>
                  <c:pt idx="10">
                    <c:v>3</c:v>
                  </c:pt>
                  <c:pt idx="11">
                    <c:v>4</c:v>
                  </c:pt>
                </c:lvl>
                <c:lvl>
                  <c:pt idx="0">
                    <c:v>1</c:v>
                  </c:pt>
                  <c:pt idx="1">
                    <c:v>1</c:v>
                  </c:pt>
                  <c:pt idx="2">
                    <c:v>1</c:v>
                  </c:pt>
                  <c:pt idx="3">
                    <c:v>1</c:v>
                  </c:pt>
                  <c:pt idx="4">
                    <c:v>2</c:v>
                  </c:pt>
                  <c:pt idx="5">
                    <c:v>2</c:v>
                  </c:pt>
                  <c:pt idx="6">
                    <c:v>2</c:v>
                  </c:pt>
                  <c:pt idx="7">
                    <c:v>2</c:v>
                  </c:pt>
                  <c:pt idx="8">
                    <c:v>3</c:v>
                  </c:pt>
                  <c:pt idx="9">
                    <c:v>3</c:v>
                  </c:pt>
                  <c:pt idx="10">
                    <c:v>3</c:v>
                  </c:pt>
                  <c:pt idx="11">
                    <c:v>3</c:v>
                  </c:pt>
                </c:lvl>
              </c:multiLvlStrCache>
            </c:multiLvlStrRef>
          </c:cat>
          <c:val>
            <c:numRef>
              <c:f>Answers!#REF!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1C4-4ADD-B455-8033F415B231}"/>
            </c:ext>
          </c:extLst>
        </c:ser>
        <c:ser>
          <c:idx val="2"/>
          <c:order val="2"/>
          <c:tx>
            <c:strRef>
              <c:f>Answers!#REF!</c:f>
              <c:strCache>
                <c:ptCount val="1"/>
                <c:pt idx="0">
                  <c:v>#REF!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multiLvlStrRef>
              <c:f>Answers!$B$289:$C$301</c:f>
              <c:multiLvlStrCache>
                <c:ptCount val="12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1</c:v>
                  </c:pt>
                  <c:pt idx="5">
                    <c:v>2</c:v>
                  </c:pt>
                  <c:pt idx="6">
                    <c:v>3</c:v>
                  </c:pt>
                  <c:pt idx="7">
                    <c:v>4</c:v>
                  </c:pt>
                  <c:pt idx="8">
                    <c:v>1</c:v>
                  </c:pt>
                  <c:pt idx="9">
                    <c:v>2</c:v>
                  </c:pt>
                  <c:pt idx="10">
                    <c:v>3</c:v>
                  </c:pt>
                  <c:pt idx="11">
                    <c:v>4</c:v>
                  </c:pt>
                </c:lvl>
                <c:lvl>
                  <c:pt idx="0">
                    <c:v>1</c:v>
                  </c:pt>
                  <c:pt idx="1">
                    <c:v>1</c:v>
                  </c:pt>
                  <c:pt idx="2">
                    <c:v>1</c:v>
                  </c:pt>
                  <c:pt idx="3">
                    <c:v>1</c:v>
                  </c:pt>
                  <c:pt idx="4">
                    <c:v>2</c:v>
                  </c:pt>
                  <c:pt idx="5">
                    <c:v>2</c:v>
                  </c:pt>
                  <c:pt idx="6">
                    <c:v>2</c:v>
                  </c:pt>
                  <c:pt idx="7">
                    <c:v>2</c:v>
                  </c:pt>
                  <c:pt idx="8">
                    <c:v>3</c:v>
                  </c:pt>
                  <c:pt idx="9">
                    <c:v>3</c:v>
                  </c:pt>
                  <c:pt idx="10">
                    <c:v>3</c:v>
                  </c:pt>
                  <c:pt idx="11">
                    <c:v>3</c:v>
                  </c:pt>
                </c:lvl>
              </c:multiLvlStrCache>
            </c:multiLvlStrRef>
          </c:cat>
          <c:val>
            <c:numRef>
              <c:f>Answers!#REF!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1C4-4ADD-B455-8033F415B2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4530896"/>
        <c:axId val="494529232"/>
      </c:lineChart>
      <c:catAx>
        <c:axId val="49453089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Quarter</a:t>
                </a:r>
              </a:p>
              <a:p>
                <a:pPr>
                  <a:defRPr/>
                </a:pPr>
                <a:r>
                  <a:rPr lang="en-GB"/>
                  <a:t>Year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4529232"/>
        <c:crosses val="autoZero"/>
        <c:auto val="1"/>
        <c:lblAlgn val="ctr"/>
        <c:lblOffset val="100"/>
        <c:noMultiLvlLbl val="0"/>
      </c:catAx>
      <c:valAx>
        <c:axId val="4945292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Value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45308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delete val="1"/>
      </c:legendEntry>
      <c:legendEntry>
        <c:idx val="2"/>
        <c:delete val="1"/>
      </c:legendEntry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2"/>
          <c:order val="2"/>
          <c:tx>
            <c:strRef>
              <c:f>Answers!$D$317</c:f>
              <c:strCache>
                <c:ptCount val="1"/>
                <c:pt idx="0">
                  <c:v>Copies sold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val>
            <c:numRef>
              <c:f>Answers!$D$318:$D$329</c:f>
              <c:numCache>
                <c:formatCode>0</c:formatCode>
                <c:ptCount val="12"/>
                <c:pt idx="0" formatCode="#,##0">
                  <c:v>1690</c:v>
                </c:pt>
                <c:pt idx="1">
                  <c:v>940</c:v>
                </c:pt>
                <c:pt idx="2" formatCode="#,##0">
                  <c:v>2625</c:v>
                </c:pt>
                <c:pt idx="3" formatCode="#,##0">
                  <c:v>2500</c:v>
                </c:pt>
                <c:pt idx="4" formatCode="#,##0">
                  <c:v>1800</c:v>
                </c:pt>
                <c:pt idx="5">
                  <c:v>900</c:v>
                </c:pt>
                <c:pt idx="6" formatCode="#,##0">
                  <c:v>2900</c:v>
                </c:pt>
                <c:pt idx="7" formatCode="#,##0">
                  <c:v>2360</c:v>
                </c:pt>
                <c:pt idx="8" formatCode="#,##0">
                  <c:v>1850</c:v>
                </c:pt>
                <c:pt idx="9" formatCode="#,##0">
                  <c:v>1100</c:v>
                </c:pt>
                <c:pt idx="10" formatCode="#,##0">
                  <c:v>2930</c:v>
                </c:pt>
                <c:pt idx="11" formatCode="#,##0">
                  <c:v>2615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327-4257-AC0A-7F6F70C8E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56016336"/>
        <c:axId val="556024240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Answers!$B$317</c15:sqref>
                        </c15:formulaRef>
                      </c:ext>
                    </c:extLst>
                    <c:strCache>
                      <c:ptCount val="1"/>
                      <c:pt idx="0">
                        <c:v>Year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val>
                  <c:numRef>
                    <c:extLst>
                      <c:ext uri="{02D57815-91ED-43cb-92C2-25804820EDAC}">
                        <c15:formulaRef>
                          <c15:sqref>Answers!$B$318:$B$329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1</c:v>
                      </c:pt>
                      <c:pt idx="1">
                        <c:v>1</c:v>
                      </c:pt>
                      <c:pt idx="2">
                        <c:v>1</c:v>
                      </c:pt>
                      <c:pt idx="3">
                        <c:v>1</c:v>
                      </c:pt>
                      <c:pt idx="4">
                        <c:v>2</c:v>
                      </c:pt>
                      <c:pt idx="5">
                        <c:v>2</c:v>
                      </c:pt>
                      <c:pt idx="6">
                        <c:v>2</c:v>
                      </c:pt>
                      <c:pt idx="7">
                        <c:v>2</c:v>
                      </c:pt>
                      <c:pt idx="8">
                        <c:v>3</c:v>
                      </c:pt>
                      <c:pt idx="9">
                        <c:v>3</c:v>
                      </c:pt>
                      <c:pt idx="10">
                        <c:v>3</c:v>
                      </c:pt>
                      <c:pt idx="11">
                        <c:v>3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0-D327-4257-AC0A-7F6F70C8E3B7}"/>
                  </c:ext>
                </c:extLst>
              </c15:ser>
            </c15:filteredLineSeries>
            <c15:filteredLineSeries>
              <c15:ser>
                <c:idx val="1"/>
                <c:order val="1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Answers!$C$317</c15:sqref>
                        </c15:formulaRef>
                      </c:ext>
                    </c:extLst>
                    <c:strCache>
                      <c:ptCount val="1"/>
                      <c:pt idx="0">
                        <c:v>Quarter</c:v>
                      </c:pt>
                    </c:strCache>
                  </c:strRef>
                </c:tx>
                <c:spPr>
                  <a:ln w="28575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none"/>
                </c:marker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Answers!$C$318:$C$329</c15:sqref>
                        </c15:formulaRef>
                      </c:ext>
                    </c:extLst>
                    <c:numCache>
                      <c:formatCode>0</c:formatCode>
                      <c:ptCount val="12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1</c:v>
                      </c:pt>
                      <c:pt idx="5">
                        <c:v>2</c:v>
                      </c:pt>
                      <c:pt idx="6">
                        <c:v>3</c:v>
                      </c:pt>
                      <c:pt idx="7">
                        <c:v>4</c:v>
                      </c:pt>
                      <c:pt idx="8">
                        <c:v>1</c:v>
                      </c:pt>
                      <c:pt idx="9">
                        <c:v>2</c:v>
                      </c:pt>
                      <c:pt idx="10">
                        <c:v>3</c:v>
                      </c:pt>
                      <c:pt idx="11">
                        <c:v>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1-D327-4257-AC0A-7F6F70C8E3B7}"/>
                  </c:ext>
                </c:extLst>
              </c15:ser>
            </c15:filteredLineSeries>
          </c:ext>
        </c:extLst>
      </c:lineChart>
      <c:catAx>
        <c:axId val="55601633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6024240"/>
        <c:crosses val="autoZero"/>
        <c:auto val="1"/>
        <c:lblAlgn val="ctr"/>
        <c:lblOffset val="100"/>
        <c:noMultiLvlLbl val="0"/>
      </c:catAx>
      <c:valAx>
        <c:axId val="5560242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60163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39</xdr:row>
      <xdr:rowOff>14287</xdr:rowOff>
    </xdr:from>
    <xdr:to>
      <xdr:col>9</xdr:col>
      <xdr:colOff>123825</xdr:colOff>
      <xdr:row>51</xdr:row>
      <xdr:rowOff>66675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23812</xdr:colOff>
      <xdr:row>161</xdr:row>
      <xdr:rowOff>14287</xdr:rowOff>
    </xdr:from>
    <xdr:to>
      <xdr:col>11</xdr:col>
      <xdr:colOff>481012</xdr:colOff>
      <xdr:row>173</xdr:row>
      <xdr:rowOff>157162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204787</xdr:colOff>
      <xdr:row>201</xdr:row>
      <xdr:rowOff>185737</xdr:rowOff>
    </xdr:from>
    <xdr:to>
      <xdr:col>10</xdr:col>
      <xdr:colOff>661987</xdr:colOff>
      <xdr:row>214</xdr:row>
      <xdr:rowOff>128587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657225</xdr:colOff>
      <xdr:row>236</xdr:row>
      <xdr:rowOff>14287</xdr:rowOff>
    </xdr:from>
    <xdr:to>
      <xdr:col>11</xdr:col>
      <xdr:colOff>428625</xdr:colOff>
      <xdr:row>247</xdr:row>
      <xdr:rowOff>157162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</xdr:col>
      <xdr:colOff>681037</xdr:colOff>
      <xdr:row>286</xdr:row>
      <xdr:rowOff>195262</xdr:rowOff>
    </xdr:from>
    <xdr:to>
      <xdr:col>10</xdr:col>
      <xdr:colOff>304800</xdr:colOff>
      <xdr:row>300</xdr:row>
      <xdr:rowOff>138112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</xdr:col>
      <xdr:colOff>0</xdr:colOff>
      <xdr:row>316</xdr:row>
      <xdr:rowOff>23812</xdr:rowOff>
    </xdr:from>
    <xdr:to>
      <xdr:col>11</xdr:col>
      <xdr:colOff>371475</xdr:colOff>
      <xdr:row>328</xdr:row>
      <xdr:rowOff>166687</xdr:rowOff>
    </xdr:to>
    <xdr:graphicFrame macro="">
      <xdr:nvGraphicFramePr>
        <xdr:cNvPr id="13" name="Chart 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353"/>
  <sheetViews>
    <sheetView tabSelected="1" topLeftCell="A208" zoomScaleNormal="100" workbookViewId="0">
      <selection activeCell="Q217" sqref="Q217"/>
    </sheetView>
  </sheetViews>
  <sheetFormatPr defaultRowHeight="15.75" x14ac:dyDescent="0.25"/>
  <cols>
    <col min="3" max="3" width="9.375" bestFit="1" customWidth="1"/>
    <col min="5" max="6" width="9.125" bestFit="1" customWidth="1"/>
    <col min="7" max="7" width="9.375" bestFit="1" customWidth="1"/>
    <col min="8" max="9" width="9.125" bestFit="1" customWidth="1"/>
    <col min="10" max="10" width="15.25" bestFit="1" customWidth="1"/>
  </cols>
  <sheetData>
    <row r="2" spans="1:9" ht="16.5" thickBot="1" x14ac:dyDescent="0.3">
      <c r="A2" s="7">
        <v>1</v>
      </c>
      <c r="B2" s="28" t="s">
        <v>4</v>
      </c>
      <c r="C2" s="28" t="s">
        <v>5</v>
      </c>
      <c r="D2" s="28" t="s">
        <v>6</v>
      </c>
      <c r="E2" s="28" t="s">
        <v>7</v>
      </c>
      <c r="F2" s="28" t="s">
        <v>8</v>
      </c>
      <c r="G2" s="28" t="s">
        <v>9</v>
      </c>
    </row>
    <row r="3" spans="1:9" x14ac:dyDescent="0.25">
      <c r="B3">
        <v>1</v>
      </c>
      <c r="C3" s="1">
        <v>18</v>
      </c>
      <c r="D3" s="1"/>
      <c r="E3" s="1"/>
      <c r="F3" s="1"/>
    </row>
    <row r="4" spans="1:9" x14ac:dyDescent="0.25">
      <c r="B4">
        <v>2</v>
      </c>
      <c r="C4" s="1">
        <v>14</v>
      </c>
      <c r="D4" s="1">
        <v>18</v>
      </c>
      <c r="E4" s="1">
        <f t="shared" ref="E4:E8" si="0">ABS(C4-D4)</f>
        <v>4</v>
      </c>
      <c r="F4" s="1">
        <f>E4^2</f>
        <v>16</v>
      </c>
      <c r="G4" s="2">
        <f>E4/C4</f>
        <v>0.2857142857142857</v>
      </c>
    </row>
    <row r="5" spans="1:9" x14ac:dyDescent="0.25">
      <c r="B5">
        <v>3</v>
      </c>
      <c r="C5" s="1">
        <v>17</v>
      </c>
      <c r="D5" s="1">
        <f>AVERAGE(C3:C4)</f>
        <v>16</v>
      </c>
      <c r="E5" s="1">
        <f t="shared" si="0"/>
        <v>1</v>
      </c>
      <c r="F5" s="1">
        <f t="shared" ref="F5:F8" si="1">E5^2</f>
        <v>1</v>
      </c>
      <c r="G5" s="2">
        <f t="shared" ref="G5:G8" si="2">E5/C5</f>
        <v>5.8823529411764705E-2</v>
      </c>
    </row>
    <row r="6" spans="1:9" x14ac:dyDescent="0.25">
      <c r="B6">
        <v>4</v>
      </c>
      <c r="C6" s="1">
        <v>10</v>
      </c>
      <c r="D6" s="1">
        <f>AVERAGE(C3:C5)</f>
        <v>16.333333333333332</v>
      </c>
      <c r="E6" s="1">
        <f t="shared" si="0"/>
        <v>6.3333333333333321</v>
      </c>
      <c r="F6" s="1">
        <f t="shared" si="1"/>
        <v>40.111111111111093</v>
      </c>
      <c r="G6" s="2">
        <f t="shared" si="2"/>
        <v>0.63333333333333319</v>
      </c>
    </row>
    <row r="7" spans="1:9" x14ac:dyDescent="0.25">
      <c r="B7">
        <v>5</v>
      </c>
      <c r="C7" s="1">
        <v>18</v>
      </c>
      <c r="D7" s="1">
        <f>AVERAGE(C3:C6)</f>
        <v>14.75</v>
      </c>
      <c r="E7" s="1">
        <f t="shared" si="0"/>
        <v>3.25</v>
      </c>
      <c r="F7" s="1">
        <f t="shared" si="1"/>
        <v>10.5625</v>
      </c>
      <c r="G7" s="2">
        <f t="shared" si="2"/>
        <v>0.18055555555555555</v>
      </c>
    </row>
    <row r="8" spans="1:9" x14ac:dyDescent="0.25">
      <c r="B8">
        <v>6</v>
      </c>
      <c r="C8" s="1">
        <v>15</v>
      </c>
      <c r="D8" s="1">
        <f>AVERAGE(C3:C7)</f>
        <v>15.4</v>
      </c>
      <c r="E8" s="1">
        <f t="shared" si="0"/>
        <v>0.40000000000000036</v>
      </c>
      <c r="F8" s="1">
        <f t="shared" si="1"/>
        <v>0.16000000000000028</v>
      </c>
      <c r="G8" s="2">
        <f t="shared" si="2"/>
        <v>2.6666666666666689E-2</v>
      </c>
    </row>
    <row r="9" spans="1:9" x14ac:dyDescent="0.25">
      <c r="B9">
        <v>7</v>
      </c>
      <c r="C9" s="1"/>
      <c r="D9" s="1">
        <f>AVERAGE(C3:C8)</f>
        <v>15.333333333333334</v>
      </c>
      <c r="E9" s="1"/>
      <c r="F9" s="1"/>
      <c r="G9" s="2"/>
    </row>
    <row r="10" spans="1:9" ht="16.5" thickBot="1" x14ac:dyDescent="0.3">
      <c r="B10" s="22" t="s">
        <v>10</v>
      </c>
      <c r="C10" s="23">
        <f>AVERAGE(C3:C8)</f>
        <v>15.333333333333334</v>
      </c>
      <c r="D10" s="23">
        <f t="shared" ref="D10:G10" si="3">AVERAGE(D3:D8)</f>
        <v>16.096666666666668</v>
      </c>
      <c r="E10" s="23">
        <f t="shared" si="3"/>
        <v>2.9966666666666666</v>
      </c>
      <c r="F10" s="23">
        <f t="shared" si="3"/>
        <v>13.566722222222216</v>
      </c>
      <c r="G10" s="26">
        <f t="shared" si="3"/>
        <v>0.23701867413632116</v>
      </c>
    </row>
    <row r="11" spans="1:9" ht="16.5" thickTop="1" x14ac:dyDescent="0.25"/>
    <row r="12" spans="1:9" x14ac:dyDescent="0.25">
      <c r="B12" t="s">
        <v>0</v>
      </c>
      <c r="C12" s="12">
        <v>3</v>
      </c>
    </row>
    <row r="13" spans="1:9" x14ac:dyDescent="0.25">
      <c r="B13" t="s">
        <v>1</v>
      </c>
      <c r="C13" s="10">
        <v>13.57</v>
      </c>
    </row>
    <row r="14" spans="1:9" x14ac:dyDescent="0.25">
      <c r="B14" t="s">
        <v>2</v>
      </c>
      <c r="C14" s="13">
        <v>0.24</v>
      </c>
    </row>
    <row r="15" spans="1:9" x14ac:dyDescent="0.25">
      <c r="B15" t="s">
        <v>3</v>
      </c>
      <c r="C15" s="10">
        <v>15.33</v>
      </c>
    </row>
    <row r="16" spans="1:9" x14ac:dyDescent="0.25">
      <c r="A16" s="3"/>
      <c r="B16" s="3"/>
      <c r="C16" s="3"/>
      <c r="D16" s="3"/>
      <c r="E16" s="3"/>
      <c r="F16" s="3"/>
      <c r="G16" s="3"/>
      <c r="H16" s="3"/>
      <c r="I16" s="3"/>
    </row>
    <row r="17" spans="1:9" s="20" customFormat="1" x14ac:dyDescent="0.25">
      <c r="A17" s="21">
        <v>2</v>
      </c>
    </row>
    <row r="18" spans="1:9" s="20" customFormat="1" ht="16.5" thickBot="1" x14ac:dyDescent="0.3">
      <c r="B18" s="28"/>
      <c r="C18" s="31"/>
      <c r="D18" s="32" t="s">
        <v>0</v>
      </c>
      <c r="E18" s="33"/>
      <c r="F18" s="34"/>
      <c r="G18" s="32" t="s">
        <v>1</v>
      </c>
      <c r="H18" s="33"/>
      <c r="I18" s="33"/>
    </row>
    <row r="19" spans="1:9" s="20" customFormat="1" ht="16.5" thickBot="1" x14ac:dyDescent="0.3">
      <c r="B19" s="28" t="s">
        <v>4</v>
      </c>
      <c r="C19" s="28" t="s">
        <v>5</v>
      </c>
      <c r="D19" s="29" t="s">
        <v>6</v>
      </c>
      <c r="E19" s="28" t="s">
        <v>7</v>
      </c>
      <c r="F19" s="30" t="s">
        <v>8</v>
      </c>
      <c r="G19" s="29" t="s">
        <v>6</v>
      </c>
      <c r="H19" s="28" t="s">
        <v>7</v>
      </c>
      <c r="I19" s="28" t="s">
        <v>8</v>
      </c>
    </row>
    <row r="20" spans="1:9" s="20" customFormat="1" x14ac:dyDescent="0.25">
      <c r="B20">
        <v>1</v>
      </c>
      <c r="C20" s="1">
        <v>31</v>
      </c>
      <c r="D20" s="4"/>
      <c r="E20" s="5"/>
      <c r="F20" s="6"/>
      <c r="G20" s="4"/>
      <c r="H20" s="5"/>
      <c r="I20" s="5"/>
    </row>
    <row r="21" spans="1:9" s="20" customFormat="1" x14ac:dyDescent="0.25">
      <c r="B21">
        <v>2</v>
      </c>
      <c r="C21" s="1">
        <v>20</v>
      </c>
      <c r="D21" s="4">
        <f>C20</f>
        <v>31</v>
      </c>
      <c r="E21" s="5">
        <f>ABS(C21-D21)</f>
        <v>11</v>
      </c>
      <c r="F21" s="6">
        <f>E21^2</f>
        <v>121</v>
      </c>
      <c r="G21" s="4">
        <f>AVERAGE(C20)</f>
        <v>31</v>
      </c>
      <c r="H21" s="5">
        <f>ABS(C21-G21)</f>
        <v>11</v>
      </c>
      <c r="I21" s="5">
        <f>H21^2</f>
        <v>121</v>
      </c>
    </row>
    <row r="22" spans="1:9" s="20" customFormat="1" x14ac:dyDescent="0.25">
      <c r="B22">
        <v>3</v>
      </c>
      <c r="C22" s="1">
        <v>27</v>
      </c>
      <c r="D22" s="4">
        <f t="shared" ref="D22:D27" si="4">C21</f>
        <v>20</v>
      </c>
      <c r="E22" s="5">
        <f t="shared" ref="E22:E26" si="5">ABS(C22-D22)</f>
        <v>7</v>
      </c>
      <c r="F22" s="6">
        <f t="shared" ref="F22:F26" si="6">E22^2</f>
        <v>49</v>
      </c>
      <c r="G22" s="4">
        <f>AVERAGE(C20:C21)</f>
        <v>25.5</v>
      </c>
      <c r="H22" s="5">
        <f t="shared" ref="H22:H26" si="7">ABS(C22-G22)</f>
        <v>1.5</v>
      </c>
      <c r="I22" s="5">
        <f t="shared" ref="I22:I26" si="8">H22^2</f>
        <v>2.25</v>
      </c>
    </row>
    <row r="23" spans="1:9" s="20" customFormat="1" x14ac:dyDescent="0.25">
      <c r="B23">
        <v>4</v>
      </c>
      <c r="C23" s="1">
        <v>19</v>
      </c>
      <c r="D23" s="4">
        <f t="shared" si="4"/>
        <v>27</v>
      </c>
      <c r="E23" s="5">
        <f t="shared" si="5"/>
        <v>8</v>
      </c>
      <c r="F23" s="6">
        <f t="shared" si="6"/>
        <v>64</v>
      </c>
      <c r="G23" s="4">
        <f>AVERAGE(C20:C22)</f>
        <v>26</v>
      </c>
      <c r="H23" s="5">
        <f t="shared" si="7"/>
        <v>7</v>
      </c>
      <c r="I23" s="5">
        <f t="shared" si="8"/>
        <v>49</v>
      </c>
    </row>
    <row r="24" spans="1:9" s="20" customFormat="1" x14ac:dyDescent="0.25">
      <c r="B24">
        <v>5</v>
      </c>
      <c r="C24" s="1">
        <v>26</v>
      </c>
      <c r="D24" s="4">
        <f t="shared" si="4"/>
        <v>19</v>
      </c>
      <c r="E24" s="5">
        <f t="shared" si="5"/>
        <v>7</v>
      </c>
      <c r="F24" s="6">
        <f t="shared" si="6"/>
        <v>49</v>
      </c>
      <c r="G24" s="4">
        <f>AVERAGE(C20:C23)</f>
        <v>24.25</v>
      </c>
      <c r="H24" s="5">
        <f t="shared" si="7"/>
        <v>1.75</v>
      </c>
      <c r="I24" s="5">
        <f t="shared" si="8"/>
        <v>3.0625</v>
      </c>
    </row>
    <row r="25" spans="1:9" s="20" customFormat="1" x14ac:dyDescent="0.25">
      <c r="B25">
        <v>6</v>
      </c>
      <c r="C25" s="1">
        <v>30</v>
      </c>
      <c r="D25" s="4">
        <f t="shared" si="4"/>
        <v>26</v>
      </c>
      <c r="E25" s="5">
        <f t="shared" si="5"/>
        <v>4</v>
      </c>
      <c r="F25" s="6">
        <f t="shared" si="6"/>
        <v>16</v>
      </c>
      <c r="G25" s="4">
        <f>AVERAGE(C20:C24)</f>
        <v>24.6</v>
      </c>
      <c r="H25" s="5">
        <f t="shared" si="7"/>
        <v>5.3999999999999986</v>
      </c>
      <c r="I25" s="5">
        <f t="shared" si="8"/>
        <v>29.159999999999986</v>
      </c>
    </row>
    <row r="26" spans="1:9" s="20" customFormat="1" x14ac:dyDescent="0.25">
      <c r="B26">
        <v>7</v>
      </c>
      <c r="C26" s="1">
        <v>22</v>
      </c>
      <c r="D26" s="4">
        <f t="shared" si="4"/>
        <v>30</v>
      </c>
      <c r="E26" s="5">
        <f t="shared" si="5"/>
        <v>8</v>
      </c>
      <c r="F26" s="6">
        <f t="shared" si="6"/>
        <v>64</v>
      </c>
      <c r="G26" s="4">
        <f>AVERAGE(C20:C25)</f>
        <v>25.5</v>
      </c>
      <c r="H26" s="5">
        <f t="shared" si="7"/>
        <v>3.5</v>
      </c>
      <c r="I26" s="5">
        <f t="shared" si="8"/>
        <v>12.25</v>
      </c>
    </row>
    <row r="27" spans="1:9" s="20" customFormat="1" x14ac:dyDescent="0.25">
      <c r="B27">
        <v>8</v>
      </c>
      <c r="C27" s="1"/>
      <c r="D27" s="4">
        <f t="shared" si="4"/>
        <v>22</v>
      </c>
      <c r="E27" s="5"/>
      <c r="F27" s="6"/>
      <c r="G27" s="4">
        <f>AVERAGE(C20:C26)</f>
        <v>25</v>
      </c>
      <c r="H27" s="5"/>
      <c r="I27" s="5"/>
    </row>
    <row r="28" spans="1:9" s="20" customFormat="1" ht="16.5" thickBot="1" x14ac:dyDescent="0.3">
      <c r="B28" s="22" t="s">
        <v>10</v>
      </c>
      <c r="C28" s="23"/>
      <c r="D28" s="24"/>
      <c r="E28" s="23"/>
      <c r="F28" s="25">
        <f t="shared" ref="F28" si="9">AVERAGE(F21:F27)</f>
        <v>60.5</v>
      </c>
      <c r="G28" s="24"/>
      <c r="H28" s="23"/>
      <c r="I28" s="23">
        <f t="shared" ref="I28" si="10">AVERAGE(I21:I27)</f>
        <v>36.120416666666664</v>
      </c>
    </row>
    <row r="29" spans="1:9" s="20" customFormat="1" ht="16.5" thickTop="1" x14ac:dyDescent="0.25"/>
    <row r="30" spans="1:9" x14ac:dyDescent="0.25">
      <c r="B30" t="s">
        <v>11</v>
      </c>
      <c r="C30" s="10">
        <v>60.5</v>
      </c>
    </row>
    <row r="31" spans="1:9" x14ac:dyDescent="0.25">
      <c r="B31" t="s">
        <v>12</v>
      </c>
      <c r="C31" s="10">
        <v>22</v>
      </c>
    </row>
    <row r="32" spans="1:9" x14ac:dyDescent="0.25">
      <c r="C32" s="10"/>
    </row>
    <row r="33" spans="1:9" x14ac:dyDescent="0.25">
      <c r="B33" t="s">
        <v>13</v>
      </c>
      <c r="C33" s="10">
        <v>36.119999999999997</v>
      </c>
    </row>
    <row r="34" spans="1:9" x14ac:dyDescent="0.25">
      <c r="B34" t="s">
        <v>12</v>
      </c>
      <c r="C34" s="10">
        <v>25</v>
      </c>
    </row>
    <row r="36" spans="1:9" x14ac:dyDescent="0.25">
      <c r="B36" t="s">
        <v>14</v>
      </c>
    </row>
    <row r="37" spans="1:9" x14ac:dyDescent="0.25">
      <c r="B37" s="11" t="s">
        <v>15</v>
      </c>
      <c r="C37" s="11"/>
      <c r="D37" s="11"/>
      <c r="E37" s="11"/>
      <c r="F37" s="11"/>
      <c r="G37" s="11"/>
      <c r="H37" s="11"/>
    </row>
    <row r="38" spans="1:9" x14ac:dyDescent="0.25">
      <c r="A38" s="3"/>
      <c r="B38" s="3"/>
      <c r="C38" s="3"/>
      <c r="D38" s="3"/>
      <c r="E38" s="3"/>
      <c r="F38" s="3"/>
      <c r="G38" s="3"/>
      <c r="H38" s="3"/>
      <c r="I38" s="3"/>
    </row>
    <row r="39" spans="1:9" x14ac:dyDescent="0.25">
      <c r="A39" s="7">
        <v>3</v>
      </c>
      <c r="B39" s="7" t="s">
        <v>16</v>
      </c>
    </row>
    <row r="40" spans="1:9" ht="16.5" thickBot="1" x14ac:dyDescent="0.3">
      <c r="B40" s="28" t="s">
        <v>4</v>
      </c>
      <c r="C40" s="28" t="s">
        <v>5</v>
      </c>
    </row>
    <row r="41" spans="1:9" x14ac:dyDescent="0.25">
      <c r="B41">
        <v>1</v>
      </c>
      <c r="C41">
        <v>19</v>
      </c>
    </row>
    <row r="42" spans="1:9" x14ac:dyDescent="0.25">
      <c r="B42">
        <v>2</v>
      </c>
      <c r="C42">
        <v>11</v>
      </c>
    </row>
    <row r="43" spans="1:9" x14ac:dyDescent="0.25">
      <c r="B43">
        <v>3</v>
      </c>
      <c r="C43">
        <v>13</v>
      </c>
    </row>
    <row r="44" spans="1:9" x14ac:dyDescent="0.25">
      <c r="B44">
        <v>4</v>
      </c>
      <c r="C44">
        <v>10</v>
      </c>
    </row>
    <row r="45" spans="1:9" x14ac:dyDescent="0.25">
      <c r="B45">
        <v>5</v>
      </c>
      <c r="C45">
        <v>14</v>
      </c>
    </row>
    <row r="46" spans="1:9" x14ac:dyDescent="0.25">
      <c r="B46">
        <v>6</v>
      </c>
      <c r="C46">
        <v>12</v>
      </c>
    </row>
    <row r="47" spans="1:9" x14ac:dyDescent="0.25">
      <c r="B47">
        <v>7</v>
      </c>
    </row>
    <row r="53" spans="2:7" x14ac:dyDescent="0.25">
      <c r="B53" s="10" t="s">
        <v>17</v>
      </c>
    </row>
    <row r="54" spans="2:7" x14ac:dyDescent="0.25">
      <c r="B54" t="s">
        <v>19</v>
      </c>
    </row>
    <row r="55" spans="2:7" x14ac:dyDescent="0.25">
      <c r="B55" s="10" t="s">
        <v>20</v>
      </c>
    </row>
    <row r="57" spans="2:7" s="17" customFormat="1" ht="48" thickBot="1" x14ac:dyDescent="0.3">
      <c r="B57" s="19" t="s">
        <v>18</v>
      </c>
      <c r="C57" s="35" t="s">
        <v>4</v>
      </c>
      <c r="D57" s="35" t="s">
        <v>5</v>
      </c>
      <c r="E57" s="35" t="s">
        <v>39</v>
      </c>
      <c r="F57" s="35" t="s">
        <v>7</v>
      </c>
      <c r="G57" s="35" t="s">
        <v>8</v>
      </c>
    </row>
    <row r="58" spans="2:7" x14ac:dyDescent="0.25">
      <c r="C58">
        <v>1</v>
      </c>
      <c r="D58" s="1">
        <v>19</v>
      </c>
      <c r="E58" s="1"/>
      <c r="F58" s="1"/>
      <c r="G58" s="1"/>
    </row>
    <row r="59" spans="2:7" x14ac:dyDescent="0.25">
      <c r="C59">
        <v>2</v>
      </c>
      <c r="D59" s="1">
        <v>11</v>
      </c>
      <c r="E59" s="1"/>
      <c r="F59" s="1"/>
      <c r="G59" s="1"/>
    </row>
    <row r="60" spans="2:7" x14ac:dyDescent="0.25">
      <c r="C60">
        <v>3</v>
      </c>
      <c r="D60" s="1">
        <v>13</v>
      </c>
      <c r="E60" s="1"/>
      <c r="F60" s="1"/>
      <c r="G60" s="1"/>
    </row>
    <row r="61" spans="2:7" x14ac:dyDescent="0.25">
      <c r="C61">
        <v>4</v>
      </c>
      <c r="D61" s="1">
        <v>10</v>
      </c>
      <c r="E61" s="1">
        <f>AVERAGE(D58:D60)</f>
        <v>14.333333333333334</v>
      </c>
      <c r="F61" s="1">
        <f>ABS(D61-E61)</f>
        <v>4.3333333333333339</v>
      </c>
      <c r="G61" s="1">
        <f>F61^2</f>
        <v>18.777777777777782</v>
      </c>
    </row>
    <row r="62" spans="2:7" x14ac:dyDescent="0.25">
      <c r="C62">
        <v>5</v>
      </c>
      <c r="D62" s="1">
        <v>14</v>
      </c>
      <c r="E62" s="1">
        <f t="shared" ref="E62:E64" si="11">AVERAGE(D59:D61)</f>
        <v>11.333333333333334</v>
      </c>
      <c r="F62" s="1">
        <f t="shared" ref="F62:F63" si="12">ABS(D62-E62)</f>
        <v>2.6666666666666661</v>
      </c>
      <c r="G62" s="1">
        <f t="shared" ref="G62:G63" si="13">F62^2</f>
        <v>7.1111111111111081</v>
      </c>
    </row>
    <row r="63" spans="2:7" x14ac:dyDescent="0.25">
      <c r="C63">
        <v>6</v>
      </c>
      <c r="D63" s="1">
        <v>12</v>
      </c>
      <c r="E63" s="1">
        <f t="shared" si="11"/>
        <v>12.333333333333334</v>
      </c>
      <c r="F63" s="1">
        <f t="shared" si="12"/>
        <v>0.33333333333333393</v>
      </c>
      <c r="G63" s="1">
        <f t="shared" si="13"/>
        <v>0.11111111111111151</v>
      </c>
    </row>
    <row r="64" spans="2:7" x14ac:dyDescent="0.25">
      <c r="C64">
        <v>7</v>
      </c>
      <c r="D64" s="1"/>
      <c r="E64" s="1">
        <f t="shared" si="11"/>
        <v>12</v>
      </c>
      <c r="F64" s="1"/>
      <c r="G64" s="1"/>
    </row>
    <row r="65" spans="2:12" ht="16.5" thickBot="1" x14ac:dyDescent="0.3">
      <c r="C65" s="22" t="s">
        <v>10</v>
      </c>
      <c r="D65" s="23"/>
      <c r="E65" s="23"/>
      <c r="F65" s="23"/>
      <c r="G65" s="23">
        <f>AVERAGE(G61:G64)</f>
        <v>8.6666666666666661</v>
      </c>
    </row>
    <row r="66" spans="2:12" ht="16.5" thickTop="1" x14ac:dyDescent="0.25">
      <c r="C66" s="7"/>
      <c r="D66" s="8"/>
      <c r="E66" s="8"/>
      <c r="F66" s="8"/>
      <c r="G66" s="8"/>
    </row>
    <row r="67" spans="2:12" x14ac:dyDescent="0.25">
      <c r="B67" t="s">
        <v>8</v>
      </c>
      <c r="C67" s="14">
        <v>8.67</v>
      </c>
      <c r="D67" s="8"/>
      <c r="E67" s="8"/>
      <c r="F67" s="8"/>
      <c r="G67" s="8"/>
    </row>
    <row r="68" spans="2:12" x14ac:dyDescent="0.25">
      <c r="B68" t="s">
        <v>21</v>
      </c>
      <c r="C68" s="14">
        <v>12</v>
      </c>
      <c r="D68" s="8"/>
      <c r="E68" s="8"/>
      <c r="F68" s="8"/>
      <c r="G68" s="8"/>
    </row>
    <row r="70" spans="2:12" ht="32.25" thickBot="1" x14ac:dyDescent="0.3">
      <c r="B70" s="7" t="s">
        <v>27</v>
      </c>
      <c r="C70" s="35" t="s">
        <v>4</v>
      </c>
      <c r="D70" s="35" t="s">
        <v>5</v>
      </c>
      <c r="E70" s="35" t="s">
        <v>25</v>
      </c>
      <c r="F70" s="35" t="s">
        <v>24</v>
      </c>
      <c r="G70" s="35" t="s">
        <v>7</v>
      </c>
      <c r="H70" s="35" t="s">
        <v>8</v>
      </c>
      <c r="I70" s="35" t="s">
        <v>26</v>
      </c>
      <c r="J70" s="35" t="s">
        <v>24</v>
      </c>
      <c r="K70" s="35" t="s">
        <v>7</v>
      </c>
      <c r="L70" s="35" t="s">
        <v>8</v>
      </c>
    </row>
    <row r="71" spans="2:12" x14ac:dyDescent="0.25">
      <c r="C71" s="7"/>
      <c r="D71" s="7"/>
      <c r="E71" s="16">
        <f>AVERAGE(D72:D77)</f>
        <v>13.166666666666666</v>
      </c>
      <c r="I71" s="16">
        <f>E71</f>
        <v>13.166666666666666</v>
      </c>
    </row>
    <row r="72" spans="2:12" x14ac:dyDescent="0.25">
      <c r="C72">
        <v>1</v>
      </c>
      <c r="D72" s="1">
        <v>19</v>
      </c>
      <c r="E72" s="15">
        <f>(0.2*D72)+(0.8*E71)</f>
        <v>14.333333333333334</v>
      </c>
      <c r="F72" s="15"/>
      <c r="I72" s="15">
        <f>(0.4*D72)+(0.6*I71)</f>
        <v>15.5</v>
      </c>
    </row>
    <row r="73" spans="2:12" x14ac:dyDescent="0.25">
      <c r="C73">
        <v>2</v>
      </c>
      <c r="D73" s="1">
        <v>11</v>
      </c>
      <c r="E73" s="15">
        <f t="shared" ref="E73:E77" si="14">(0.2*D73)+(0.8*E72)</f>
        <v>13.666666666666668</v>
      </c>
      <c r="F73" s="15">
        <f>E72</f>
        <v>14.333333333333334</v>
      </c>
      <c r="G73" s="15">
        <f>ABS(D73-F73)</f>
        <v>3.3333333333333339</v>
      </c>
      <c r="H73" s="15">
        <f>G73^2</f>
        <v>11.111111111111114</v>
      </c>
      <c r="I73" s="15">
        <f t="shared" ref="I73:I77" si="15">(0.4*D73)+(0.6*I72)</f>
        <v>13.7</v>
      </c>
      <c r="J73" s="15">
        <f>I72</f>
        <v>15.5</v>
      </c>
      <c r="K73" s="15">
        <f>ABS(D73-J73)</f>
        <v>4.5</v>
      </c>
      <c r="L73" s="15">
        <f>K73^2</f>
        <v>20.25</v>
      </c>
    </row>
    <row r="74" spans="2:12" x14ac:dyDescent="0.25">
      <c r="C74">
        <v>3</v>
      </c>
      <c r="D74" s="1">
        <v>13</v>
      </c>
      <c r="E74" s="15">
        <f t="shared" si="14"/>
        <v>13.533333333333335</v>
      </c>
      <c r="F74" s="15">
        <f t="shared" ref="F74:F77" si="16">E73</f>
        <v>13.666666666666668</v>
      </c>
      <c r="G74" s="15">
        <f t="shared" ref="G74:G77" si="17">ABS(D74-F74)</f>
        <v>0.66666666666666785</v>
      </c>
      <c r="H74" s="15">
        <f t="shared" ref="H74:H77" si="18">G74^2</f>
        <v>0.44444444444444603</v>
      </c>
      <c r="I74" s="15">
        <f t="shared" si="15"/>
        <v>13.419999999999998</v>
      </c>
      <c r="J74" s="15">
        <f t="shared" ref="J74:J78" si="19">I73</f>
        <v>13.7</v>
      </c>
      <c r="K74" s="15">
        <f t="shared" ref="K74:K77" si="20">ABS(D74-J74)</f>
        <v>0.69999999999999929</v>
      </c>
      <c r="L74" s="15">
        <f t="shared" ref="L74:L77" si="21">K74^2</f>
        <v>0.48999999999999899</v>
      </c>
    </row>
    <row r="75" spans="2:12" x14ac:dyDescent="0.25">
      <c r="C75">
        <v>4</v>
      </c>
      <c r="D75" s="1">
        <v>10</v>
      </c>
      <c r="E75" s="15">
        <f t="shared" si="14"/>
        <v>12.826666666666668</v>
      </c>
      <c r="F75" s="15">
        <f t="shared" si="16"/>
        <v>13.533333333333335</v>
      </c>
      <c r="G75" s="15">
        <f t="shared" si="17"/>
        <v>3.533333333333335</v>
      </c>
      <c r="H75" s="15">
        <f t="shared" si="18"/>
        <v>12.484444444444456</v>
      </c>
      <c r="I75" s="15">
        <f t="shared" si="15"/>
        <v>12.051999999999998</v>
      </c>
      <c r="J75" s="15">
        <f t="shared" si="19"/>
        <v>13.419999999999998</v>
      </c>
      <c r="K75" s="15">
        <f t="shared" si="20"/>
        <v>3.4199999999999982</v>
      </c>
      <c r="L75" s="15">
        <f t="shared" si="21"/>
        <v>11.696399999999988</v>
      </c>
    </row>
    <row r="76" spans="2:12" x14ac:dyDescent="0.25">
      <c r="C76">
        <v>5</v>
      </c>
      <c r="D76" s="1">
        <v>14</v>
      </c>
      <c r="E76" s="15">
        <f t="shared" si="14"/>
        <v>13.061333333333335</v>
      </c>
      <c r="F76" s="15">
        <f t="shared" si="16"/>
        <v>12.826666666666668</v>
      </c>
      <c r="G76" s="15">
        <f t="shared" si="17"/>
        <v>1.173333333333332</v>
      </c>
      <c r="H76" s="15">
        <f t="shared" si="18"/>
        <v>1.3767111111111079</v>
      </c>
      <c r="I76" s="15">
        <f t="shared" si="15"/>
        <v>12.831199999999999</v>
      </c>
      <c r="J76" s="15">
        <f t="shared" si="19"/>
        <v>12.051999999999998</v>
      </c>
      <c r="K76" s="15">
        <f t="shared" si="20"/>
        <v>1.9480000000000022</v>
      </c>
      <c r="L76" s="15">
        <f t="shared" si="21"/>
        <v>3.7947040000000083</v>
      </c>
    </row>
    <row r="77" spans="2:12" x14ac:dyDescent="0.25">
      <c r="C77">
        <v>6</v>
      </c>
      <c r="D77" s="1">
        <v>12</v>
      </c>
      <c r="E77" s="15">
        <f t="shared" si="14"/>
        <v>12.849066666666669</v>
      </c>
      <c r="F77" s="15">
        <f t="shared" si="16"/>
        <v>13.061333333333335</v>
      </c>
      <c r="G77" s="15">
        <f t="shared" si="17"/>
        <v>1.0613333333333355</v>
      </c>
      <c r="H77" s="15">
        <f t="shared" si="18"/>
        <v>1.126428444444449</v>
      </c>
      <c r="I77" s="15">
        <f t="shared" si="15"/>
        <v>12.498719999999999</v>
      </c>
      <c r="J77" s="15">
        <f t="shared" si="19"/>
        <v>12.831199999999999</v>
      </c>
      <c r="K77" s="15">
        <f t="shared" si="20"/>
        <v>0.83119999999999905</v>
      </c>
      <c r="L77" s="15">
        <f t="shared" si="21"/>
        <v>0.69089343999999842</v>
      </c>
    </row>
    <row r="78" spans="2:12" x14ac:dyDescent="0.25">
      <c r="C78">
        <v>7</v>
      </c>
      <c r="D78" s="1"/>
      <c r="F78" s="15">
        <f>E77</f>
        <v>12.849066666666669</v>
      </c>
      <c r="J78" s="15">
        <f t="shared" si="19"/>
        <v>12.498719999999999</v>
      </c>
    </row>
    <row r="79" spans="2:12" ht="16.5" thickBot="1" x14ac:dyDescent="0.3">
      <c r="C79" s="22" t="s">
        <v>10</v>
      </c>
      <c r="D79" s="23"/>
      <c r="E79" s="22"/>
      <c r="F79" s="22"/>
      <c r="G79" s="22"/>
      <c r="H79" s="27">
        <f>AVERAGE(H73:H78)</f>
        <v>5.308627911111115</v>
      </c>
      <c r="I79" s="22"/>
      <c r="J79" s="22"/>
      <c r="K79" s="22"/>
      <c r="L79" s="27">
        <f>AVERAGE(L73:L78)</f>
        <v>7.3843994879999979</v>
      </c>
    </row>
    <row r="80" spans="2:12" ht="16.5" thickTop="1" x14ac:dyDescent="0.25"/>
    <row r="81" spans="1:13" x14ac:dyDescent="0.25">
      <c r="B81" t="s">
        <v>22</v>
      </c>
      <c r="C81" s="10">
        <v>5.31</v>
      </c>
    </row>
    <row r="82" spans="1:13" x14ac:dyDescent="0.25">
      <c r="B82" t="s">
        <v>21</v>
      </c>
      <c r="C82" s="10">
        <v>12.85</v>
      </c>
    </row>
    <row r="84" spans="1:13" ht="31.5" customHeight="1" x14ac:dyDescent="0.25">
      <c r="B84" s="9" t="s">
        <v>29</v>
      </c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32.25" customHeight="1" x14ac:dyDescent="0.25">
      <c r="B85" s="11" t="s">
        <v>28</v>
      </c>
      <c r="C85" s="11"/>
      <c r="D85" s="11"/>
      <c r="E85" s="11"/>
      <c r="F85" s="11"/>
      <c r="G85" s="11"/>
      <c r="H85" s="11"/>
      <c r="I85" s="11"/>
    </row>
    <row r="87" spans="1:13" x14ac:dyDescent="0.25">
      <c r="B87" s="18" t="s">
        <v>30</v>
      </c>
      <c r="C87" s="18"/>
      <c r="D87" s="18"/>
      <c r="E87" s="18"/>
      <c r="F87" s="18"/>
      <c r="G87" s="18"/>
      <c r="H87" s="18"/>
      <c r="I87" s="18"/>
      <c r="J87" s="18"/>
      <c r="K87" s="18"/>
    </row>
    <row r="88" spans="1:13" ht="30.75" customHeight="1" x14ac:dyDescent="0.25">
      <c r="B88" s="11" t="s">
        <v>31</v>
      </c>
      <c r="C88" s="11"/>
      <c r="D88" s="11"/>
      <c r="E88" s="11"/>
      <c r="F88" s="11"/>
      <c r="G88" s="11"/>
      <c r="H88" s="11"/>
      <c r="I88" s="11"/>
      <c r="J88" s="11"/>
    </row>
    <row r="89" spans="1:13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x14ac:dyDescent="0.25">
      <c r="A90" s="7">
        <v>4</v>
      </c>
    </row>
    <row r="91" spans="1:13" x14ac:dyDescent="0.25">
      <c r="B91" s="7" t="s">
        <v>40</v>
      </c>
    </row>
    <row r="92" spans="1:13" ht="48" thickBot="1" x14ac:dyDescent="0.3">
      <c r="B92" s="35" t="s">
        <v>4</v>
      </c>
      <c r="C92" s="35" t="s">
        <v>32</v>
      </c>
      <c r="D92" s="35" t="s">
        <v>33</v>
      </c>
      <c r="E92" s="35" t="s">
        <v>7</v>
      </c>
      <c r="F92" s="35" t="s">
        <v>8</v>
      </c>
      <c r="G92" s="35" t="s">
        <v>34</v>
      </c>
      <c r="H92" s="35" t="s">
        <v>7</v>
      </c>
      <c r="I92" s="35" t="s">
        <v>8</v>
      </c>
    </row>
    <row r="93" spans="1:13" x14ac:dyDescent="0.25">
      <c r="B93">
        <v>1</v>
      </c>
      <c r="C93" s="1">
        <v>17</v>
      </c>
      <c r="D93" s="1"/>
      <c r="E93" s="1"/>
      <c r="F93" s="1"/>
      <c r="G93" s="1"/>
      <c r="H93" s="1"/>
      <c r="I93" s="1"/>
    </row>
    <row r="94" spans="1:13" x14ac:dyDescent="0.25">
      <c r="B94">
        <v>2</v>
      </c>
      <c r="C94" s="1">
        <v>21</v>
      </c>
      <c r="D94" s="1"/>
      <c r="E94" s="1"/>
      <c r="F94" s="1"/>
      <c r="G94" s="1"/>
      <c r="H94" s="1"/>
      <c r="I94" s="1"/>
    </row>
    <row r="95" spans="1:13" x14ac:dyDescent="0.25">
      <c r="B95">
        <v>3</v>
      </c>
      <c r="C95" s="1">
        <v>19</v>
      </c>
      <c r="D95" s="1"/>
      <c r="E95" s="1"/>
      <c r="F95" s="1"/>
      <c r="G95" s="1"/>
      <c r="H95" s="1"/>
      <c r="I95" s="1"/>
    </row>
    <row r="96" spans="1:13" x14ac:dyDescent="0.25">
      <c r="B96">
        <v>4</v>
      </c>
      <c r="C96" s="1">
        <v>23</v>
      </c>
      <c r="D96" s="1"/>
      <c r="E96" s="1"/>
      <c r="F96" s="1"/>
      <c r="G96" s="1"/>
      <c r="H96" s="1"/>
      <c r="I96" s="1"/>
    </row>
    <row r="97" spans="2:9" x14ac:dyDescent="0.25">
      <c r="B97">
        <v>5</v>
      </c>
      <c r="C97" s="1">
        <v>18</v>
      </c>
      <c r="D97" s="1">
        <f>AVERAGE(C93:C96)</f>
        <v>20</v>
      </c>
      <c r="E97" s="1">
        <f>ABS(C97-D97)</f>
        <v>2</v>
      </c>
      <c r="F97" s="1">
        <f>E97^2</f>
        <v>4</v>
      </c>
      <c r="G97" s="1"/>
      <c r="H97" s="1"/>
      <c r="I97" s="1"/>
    </row>
    <row r="98" spans="2:9" x14ac:dyDescent="0.25">
      <c r="B98">
        <v>6</v>
      </c>
      <c r="C98" s="1">
        <v>16</v>
      </c>
      <c r="D98" s="1">
        <f t="shared" ref="D98:D103" si="22">AVERAGE(C94:C97)</f>
        <v>20.25</v>
      </c>
      <c r="E98" s="1">
        <f t="shared" ref="E98:E104" si="23">ABS(C98-D98)</f>
        <v>4.25</v>
      </c>
      <c r="F98" s="1">
        <f t="shared" ref="F98:F104" si="24">E98^2</f>
        <v>18.0625</v>
      </c>
      <c r="G98" s="1">
        <f>AVERAGE(C93:C97)</f>
        <v>19.600000000000001</v>
      </c>
      <c r="H98" s="1">
        <f>ABS(C98-G98)</f>
        <v>3.6000000000000014</v>
      </c>
      <c r="I98" s="1">
        <f>H98^2</f>
        <v>12.96000000000001</v>
      </c>
    </row>
    <row r="99" spans="2:9" x14ac:dyDescent="0.25">
      <c r="B99">
        <v>7</v>
      </c>
      <c r="C99" s="1">
        <v>20</v>
      </c>
      <c r="D99" s="1">
        <f t="shared" si="22"/>
        <v>19</v>
      </c>
      <c r="E99" s="1">
        <f t="shared" si="23"/>
        <v>1</v>
      </c>
      <c r="F99" s="1">
        <f t="shared" si="24"/>
        <v>1</v>
      </c>
      <c r="G99" s="1">
        <f t="shared" ref="G99:G104" si="25">AVERAGE(C94:C98)</f>
        <v>19.399999999999999</v>
      </c>
      <c r="H99" s="1">
        <f t="shared" ref="H99:H104" si="26">ABS(C99-G99)</f>
        <v>0.60000000000000142</v>
      </c>
      <c r="I99" s="1">
        <f t="shared" ref="I99:I104" si="27">H99^2</f>
        <v>0.36000000000000171</v>
      </c>
    </row>
    <row r="100" spans="2:9" x14ac:dyDescent="0.25">
      <c r="B100">
        <v>8</v>
      </c>
      <c r="C100" s="1">
        <v>18</v>
      </c>
      <c r="D100" s="1">
        <f t="shared" si="22"/>
        <v>19.25</v>
      </c>
      <c r="E100" s="1">
        <f t="shared" si="23"/>
        <v>1.25</v>
      </c>
      <c r="F100" s="1">
        <f t="shared" si="24"/>
        <v>1.5625</v>
      </c>
      <c r="G100" s="1">
        <f t="shared" si="25"/>
        <v>19.2</v>
      </c>
      <c r="H100" s="1">
        <f t="shared" si="26"/>
        <v>1.1999999999999993</v>
      </c>
      <c r="I100" s="1">
        <f t="shared" si="27"/>
        <v>1.4399999999999984</v>
      </c>
    </row>
    <row r="101" spans="2:9" x14ac:dyDescent="0.25">
      <c r="B101">
        <v>9</v>
      </c>
      <c r="C101" s="1">
        <v>22</v>
      </c>
      <c r="D101" s="1">
        <f t="shared" si="22"/>
        <v>18</v>
      </c>
      <c r="E101" s="1">
        <f t="shared" si="23"/>
        <v>4</v>
      </c>
      <c r="F101" s="1">
        <f t="shared" si="24"/>
        <v>16</v>
      </c>
      <c r="G101" s="1">
        <f t="shared" si="25"/>
        <v>19</v>
      </c>
      <c r="H101" s="1">
        <f t="shared" si="26"/>
        <v>3</v>
      </c>
      <c r="I101" s="1">
        <f t="shared" si="27"/>
        <v>9</v>
      </c>
    </row>
    <row r="102" spans="2:9" x14ac:dyDescent="0.25">
      <c r="B102">
        <v>10</v>
      </c>
      <c r="C102" s="1">
        <v>20</v>
      </c>
      <c r="D102" s="1">
        <f t="shared" si="22"/>
        <v>19</v>
      </c>
      <c r="E102" s="1">
        <f t="shared" si="23"/>
        <v>1</v>
      </c>
      <c r="F102" s="1">
        <f t="shared" si="24"/>
        <v>1</v>
      </c>
      <c r="G102" s="1">
        <f t="shared" si="25"/>
        <v>18.8</v>
      </c>
      <c r="H102" s="1">
        <f t="shared" si="26"/>
        <v>1.1999999999999993</v>
      </c>
      <c r="I102" s="1">
        <f t="shared" si="27"/>
        <v>1.4399999999999984</v>
      </c>
    </row>
    <row r="103" spans="2:9" x14ac:dyDescent="0.25">
      <c r="B103">
        <v>11</v>
      </c>
      <c r="C103" s="1">
        <v>15</v>
      </c>
      <c r="D103" s="1">
        <f t="shared" si="22"/>
        <v>20</v>
      </c>
      <c r="E103" s="1">
        <f t="shared" si="23"/>
        <v>5</v>
      </c>
      <c r="F103" s="1">
        <f t="shared" si="24"/>
        <v>25</v>
      </c>
      <c r="G103" s="1">
        <f t="shared" si="25"/>
        <v>19.2</v>
      </c>
      <c r="H103" s="1">
        <f t="shared" si="26"/>
        <v>4.1999999999999993</v>
      </c>
      <c r="I103" s="1">
        <f t="shared" si="27"/>
        <v>17.639999999999993</v>
      </c>
    </row>
    <row r="104" spans="2:9" x14ac:dyDescent="0.25">
      <c r="B104">
        <v>12</v>
      </c>
      <c r="C104" s="1">
        <v>22</v>
      </c>
      <c r="D104" s="1">
        <f>AVERAGE(C100:C103)</f>
        <v>18.75</v>
      </c>
      <c r="E104" s="1">
        <f t="shared" si="23"/>
        <v>3.25</v>
      </c>
      <c r="F104" s="1">
        <f t="shared" si="24"/>
        <v>10.5625</v>
      </c>
      <c r="G104" s="1">
        <f t="shared" si="25"/>
        <v>19</v>
      </c>
      <c r="H104" s="1">
        <f t="shared" si="26"/>
        <v>3</v>
      </c>
      <c r="I104" s="1">
        <f t="shared" si="27"/>
        <v>9</v>
      </c>
    </row>
    <row r="105" spans="2:9" ht="16.5" thickBot="1" x14ac:dyDescent="0.3">
      <c r="B105" s="22" t="s">
        <v>10</v>
      </c>
      <c r="C105" s="23"/>
      <c r="D105" s="23"/>
      <c r="E105" s="23"/>
      <c r="F105" s="23">
        <f>AVERAGE(F97:F104)</f>
        <v>9.6484375</v>
      </c>
      <c r="G105" s="23"/>
      <c r="H105" s="23"/>
      <c r="I105" s="23">
        <f>AVERAGE(I98:I104)</f>
        <v>7.4057142857142866</v>
      </c>
    </row>
    <row r="106" spans="2:9" ht="16.5" thickTop="1" x14ac:dyDescent="0.25"/>
    <row r="107" spans="2:9" x14ac:dyDescent="0.25">
      <c r="B107" t="s">
        <v>18</v>
      </c>
    </row>
    <row r="108" spans="2:9" x14ac:dyDescent="0.25">
      <c r="B108" t="s">
        <v>35</v>
      </c>
    </row>
    <row r="109" spans="2:9" x14ac:dyDescent="0.25">
      <c r="B109" s="10">
        <v>9.65</v>
      </c>
    </row>
    <row r="110" spans="2:9" x14ac:dyDescent="0.25">
      <c r="B110" t="s">
        <v>36</v>
      </c>
    </row>
    <row r="111" spans="2:9" x14ac:dyDescent="0.25">
      <c r="B111" s="10">
        <v>7.41</v>
      </c>
    </row>
    <row r="112" spans="2:9" x14ac:dyDescent="0.25">
      <c r="B112" t="s">
        <v>38</v>
      </c>
    </row>
    <row r="113" spans="1:13" x14ac:dyDescent="0.25">
      <c r="B113" s="10" t="s">
        <v>37</v>
      </c>
    </row>
    <row r="114" spans="1:13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x14ac:dyDescent="0.25">
      <c r="A115" s="7">
        <v>5</v>
      </c>
    </row>
    <row r="116" spans="1:13" s="19" customFormat="1" ht="47.25" x14ac:dyDescent="0.25">
      <c r="B116" s="19" t="s">
        <v>4</v>
      </c>
      <c r="C116" s="19" t="s">
        <v>32</v>
      </c>
      <c r="D116" s="19" t="s">
        <v>41</v>
      </c>
      <c r="E116" s="19" t="s">
        <v>7</v>
      </c>
      <c r="F116" s="19" t="s">
        <v>8</v>
      </c>
    </row>
    <row r="117" spans="1:13" x14ac:dyDescent="0.25">
      <c r="B117">
        <v>1</v>
      </c>
      <c r="C117" s="1">
        <v>17</v>
      </c>
      <c r="D117" s="1"/>
      <c r="E117" s="1"/>
      <c r="F117" s="1"/>
    </row>
    <row r="118" spans="1:13" x14ac:dyDescent="0.25">
      <c r="B118">
        <v>2</v>
      </c>
      <c r="C118" s="1">
        <v>21</v>
      </c>
      <c r="D118" s="1"/>
      <c r="E118" s="1"/>
      <c r="F118" s="1"/>
    </row>
    <row r="119" spans="1:13" x14ac:dyDescent="0.25">
      <c r="B119">
        <v>3</v>
      </c>
      <c r="C119" s="1">
        <v>19</v>
      </c>
      <c r="D119" s="1"/>
      <c r="E119" s="1"/>
      <c r="F119" s="1"/>
    </row>
    <row r="120" spans="1:13" x14ac:dyDescent="0.25">
      <c r="B120">
        <v>4</v>
      </c>
      <c r="C120" s="1">
        <v>23</v>
      </c>
      <c r="D120" s="1">
        <f>(0.5*C119)+(1/3*C118)+(1/6*C117)</f>
        <v>19.333333333333332</v>
      </c>
      <c r="E120" s="1">
        <f>ABS(C120-D120)</f>
        <v>3.6666666666666679</v>
      </c>
      <c r="F120" s="1">
        <f>E120^2</f>
        <v>13.444444444444454</v>
      </c>
    </row>
    <row r="121" spans="1:13" x14ac:dyDescent="0.25">
      <c r="B121">
        <v>5</v>
      </c>
      <c r="C121" s="1">
        <v>18</v>
      </c>
      <c r="D121" s="1">
        <f t="shared" ref="D121:D128" si="28">(0.5*C120)+(1/3*C119)+(1/6*C118)</f>
        <v>21.333333333333332</v>
      </c>
      <c r="E121" s="1">
        <f t="shared" ref="E121:E128" si="29">ABS(C121-D121)</f>
        <v>3.3333333333333321</v>
      </c>
      <c r="F121" s="1">
        <f t="shared" ref="F121:F128" si="30">E121^2</f>
        <v>11.111111111111104</v>
      </c>
    </row>
    <row r="122" spans="1:13" x14ac:dyDescent="0.25">
      <c r="B122">
        <v>6</v>
      </c>
      <c r="C122" s="1">
        <v>16</v>
      </c>
      <c r="D122" s="1">
        <f t="shared" si="28"/>
        <v>19.833333333333332</v>
      </c>
      <c r="E122" s="1">
        <f t="shared" si="29"/>
        <v>3.8333333333333321</v>
      </c>
      <c r="F122" s="1">
        <f t="shared" si="30"/>
        <v>14.694444444444436</v>
      </c>
    </row>
    <row r="123" spans="1:13" x14ac:dyDescent="0.25">
      <c r="B123">
        <v>7</v>
      </c>
      <c r="C123" s="1">
        <v>20</v>
      </c>
      <c r="D123" s="1">
        <f t="shared" si="28"/>
        <v>17.833333333333332</v>
      </c>
      <c r="E123" s="1">
        <f t="shared" si="29"/>
        <v>2.1666666666666679</v>
      </c>
      <c r="F123" s="1">
        <f t="shared" si="30"/>
        <v>4.69444444444445</v>
      </c>
    </row>
    <row r="124" spans="1:13" x14ac:dyDescent="0.25">
      <c r="B124">
        <v>8</v>
      </c>
      <c r="C124" s="1">
        <v>18</v>
      </c>
      <c r="D124" s="1">
        <f t="shared" si="28"/>
        <v>18.333333333333332</v>
      </c>
      <c r="E124" s="1">
        <f t="shared" si="29"/>
        <v>0.33333333333333215</v>
      </c>
      <c r="F124" s="1">
        <f t="shared" si="30"/>
        <v>0.11111111111111033</v>
      </c>
    </row>
    <row r="125" spans="1:13" x14ac:dyDescent="0.25">
      <c r="B125">
        <v>9</v>
      </c>
      <c r="C125" s="1">
        <v>22</v>
      </c>
      <c r="D125" s="1">
        <f t="shared" si="28"/>
        <v>18.333333333333332</v>
      </c>
      <c r="E125" s="1">
        <f t="shared" si="29"/>
        <v>3.6666666666666679</v>
      </c>
      <c r="F125" s="1">
        <f t="shared" si="30"/>
        <v>13.444444444444454</v>
      </c>
    </row>
    <row r="126" spans="1:13" x14ac:dyDescent="0.25">
      <c r="B126">
        <v>10</v>
      </c>
      <c r="C126" s="1">
        <v>20</v>
      </c>
      <c r="D126" s="1">
        <f t="shared" si="28"/>
        <v>20.333333333333332</v>
      </c>
      <c r="E126" s="1">
        <f t="shared" si="29"/>
        <v>0.33333333333333215</v>
      </c>
      <c r="F126" s="1">
        <f t="shared" si="30"/>
        <v>0.11111111111111033</v>
      </c>
    </row>
    <row r="127" spans="1:13" x14ac:dyDescent="0.25">
      <c r="B127">
        <v>11</v>
      </c>
      <c r="C127" s="1">
        <v>15</v>
      </c>
      <c r="D127" s="1">
        <f t="shared" si="28"/>
        <v>20.333333333333332</v>
      </c>
      <c r="E127" s="1">
        <f t="shared" si="29"/>
        <v>5.3333333333333321</v>
      </c>
      <c r="F127" s="1">
        <f t="shared" si="30"/>
        <v>28.444444444444432</v>
      </c>
    </row>
    <row r="128" spans="1:13" x14ac:dyDescent="0.25">
      <c r="B128">
        <v>12</v>
      </c>
      <c r="C128" s="1">
        <v>22</v>
      </c>
      <c r="D128" s="1">
        <f t="shared" si="28"/>
        <v>17.833333333333332</v>
      </c>
      <c r="E128" s="1">
        <f t="shared" si="29"/>
        <v>4.1666666666666679</v>
      </c>
      <c r="F128" s="1">
        <f t="shared" si="30"/>
        <v>17.361111111111121</v>
      </c>
    </row>
    <row r="129" spans="1:13" ht="16.5" thickBot="1" x14ac:dyDescent="0.3">
      <c r="B129" s="22" t="s">
        <v>10</v>
      </c>
      <c r="C129" s="23"/>
      <c r="D129" s="23"/>
      <c r="E129" s="23"/>
      <c r="F129" s="23">
        <f>AVERAGE(F120:F128)</f>
        <v>11.49074074074074</v>
      </c>
      <c r="G129" s="7"/>
    </row>
    <row r="130" spans="1:13" ht="16.5" thickTop="1" x14ac:dyDescent="0.25"/>
    <row r="131" spans="1:13" x14ac:dyDescent="0.25">
      <c r="B131" s="7" t="s">
        <v>13</v>
      </c>
      <c r="C131" s="14">
        <v>11.49</v>
      </c>
    </row>
    <row r="132" spans="1:13" ht="31.5" customHeight="1" x14ac:dyDescent="0.25">
      <c r="B132" s="9" t="s">
        <v>42</v>
      </c>
      <c r="C132" s="9"/>
      <c r="D132" s="9"/>
      <c r="E132" s="9"/>
      <c r="F132" s="9"/>
      <c r="G132" s="9"/>
      <c r="H132" s="9"/>
      <c r="I132" s="9"/>
      <c r="J132" s="9"/>
    </row>
    <row r="133" spans="1:13" ht="31.5" customHeight="1" x14ac:dyDescent="0.25">
      <c r="B133" s="11" t="s">
        <v>43</v>
      </c>
      <c r="C133" s="11"/>
      <c r="D133" s="11"/>
      <c r="E133" s="11"/>
      <c r="F133" s="11"/>
      <c r="G133" s="11"/>
      <c r="H133" s="11"/>
      <c r="I133" s="11"/>
      <c r="J133" s="11"/>
    </row>
    <row r="135" spans="1:13" x14ac:dyDescent="0.25">
      <c r="B135" s="7" t="s">
        <v>23</v>
      </c>
    </row>
    <row r="136" spans="1:13" ht="31.5" customHeight="1" x14ac:dyDescent="0.25">
      <c r="B136" s="11" t="s">
        <v>44</v>
      </c>
      <c r="C136" s="11"/>
      <c r="D136" s="11"/>
      <c r="E136" s="11"/>
      <c r="F136" s="11"/>
      <c r="G136" s="11"/>
      <c r="H136" s="11"/>
      <c r="I136" s="11"/>
      <c r="J136" s="11"/>
    </row>
    <row r="137" spans="1:13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</row>
    <row r="139" spans="1:13" x14ac:dyDescent="0.25">
      <c r="A139" s="7">
        <v>6</v>
      </c>
    </row>
    <row r="140" spans="1:13" ht="48" thickBot="1" x14ac:dyDescent="0.3">
      <c r="B140" s="35" t="s">
        <v>4</v>
      </c>
      <c r="C140" s="35" t="s">
        <v>32</v>
      </c>
      <c r="D140" s="35" t="s">
        <v>46</v>
      </c>
      <c r="E140" s="36" t="s">
        <v>45</v>
      </c>
      <c r="F140" s="36" t="s">
        <v>7</v>
      </c>
      <c r="G140" s="36" t="s">
        <v>8</v>
      </c>
      <c r="H140" s="36" t="s">
        <v>9</v>
      </c>
      <c r="I140" s="35" t="s">
        <v>25</v>
      </c>
      <c r="J140" s="36" t="s">
        <v>45</v>
      </c>
      <c r="K140" s="36" t="s">
        <v>7</v>
      </c>
      <c r="L140" s="36" t="s">
        <v>8</v>
      </c>
      <c r="M140" s="36" t="s">
        <v>9</v>
      </c>
    </row>
    <row r="141" spans="1:13" x14ac:dyDescent="0.25">
      <c r="B141" s="19"/>
      <c r="C141" s="37"/>
      <c r="D141" s="1">
        <f>AVERAGE(C142:C153)</f>
        <v>19.25</v>
      </c>
      <c r="E141" s="1"/>
      <c r="F141" s="1"/>
      <c r="G141" s="1"/>
      <c r="H141" s="1"/>
      <c r="I141" s="1">
        <f>D141</f>
        <v>19.25</v>
      </c>
      <c r="J141" s="1"/>
      <c r="K141" s="1"/>
      <c r="L141" s="1"/>
      <c r="M141" s="1"/>
    </row>
    <row r="142" spans="1:13" x14ac:dyDescent="0.25">
      <c r="B142">
        <v>1</v>
      </c>
      <c r="C142" s="1">
        <v>17</v>
      </c>
      <c r="D142" s="1">
        <f>(0.1*C142)+(0.9*D141)</f>
        <v>19.024999999999999</v>
      </c>
      <c r="E142" s="1"/>
      <c r="F142" s="1"/>
      <c r="G142" s="1"/>
      <c r="H142" s="1"/>
      <c r="I142" s="1">
        <f>(0.2*C142)+(0.8*I141)</f>
        <v>18.8</v>
      </c>
      <c r="J142" s="1"/>
      <c r="K142" s="1"/>
      <c r="L142" s="1"/>
      <c r="M142" s="1"/>
    </row>
    <row r="143" spans="1:13" x14ac:dyDescent="0.25">
      <c r="B143">
        <v>2</v>
      </c>
      <c r="C143" s="1">
        <v>21</v>
      </c>
      <c r="D143" s="1">
        <f t="shared" ref="D143:D153" si="31">(0.1*C143)+(0.9*D142)</f>
        <v>19.2225</v>
      </c>
      <c r="E143" s="1">
        <f>D142</f>
        <v>19.024999999999999</v>
      </c>
      <c r="F143" s="1">
        <f>ABS(C143-E143)</f>
        <v>1.9750000000000014</v>
      </c>
      <c r="G143" s="1">
        <f>F143^2</f>
        <v>3.9006250000000056</v>
      </c>
      <c r="H143" s="39">
        <f>F143/C143</f>
        <v>9.4047619047619116E-2</v>
      </c>
      <c r="I143" s="1">
        <f t="shared" ref="I143:I153" si="32">(0.2*C143)+(0.8*I142)</f>
        <v>19.240000000000002</v>
      </c>
      <c r="J143" s="1">
        <f>I142</f>
        <v>18.8</v>
      </c>
      <c r="K143" s="1">
        <f>ABS(C143-J143)</f>
        <v>2.1999999999999993</v>
      </c>
      <c r="L143" s="1">
        <f>K143^2</f>
        <v>4.8399999999999972</v>
      </c>
      <c r="M143" s="39">
        <f>K143/C143</f>
        <v>0.10476190476190472</v>
      </c>
    </row>
    <row r="144" spans="1:13" x14ac:dyDescent="0.25">
      <c r="B144">
        <v>3</v>
      </c>
      <c r="C144" s="1">
        <v>19</v>
      </c>
      <c r="D144" s="1">
        <f t="shared" si="31"/>
        <v>19.20025</v>
      </c>
      <c r="E144" s="1">
        <f t="shared" ref="E144:E153" si="33">D143</f>
        <v>19.2225</v>
      </c>
      <c r="F144" s="1">
        <f t="shared" ref="F144:F153" si="34">ABS(C144-E144)</f>
        <v>0.22250000000000014</v>
      </c>
      <c r="G144" s="1">
        <f t="shared" ref="G144:G153" si="35">F144^2</f>
        <v>4.9506250000000064E-2</v>
      </c>
      <c r="H144" s="39">
        <f t="shared" ref="H144:H153" si="36">F144/C144</f>
        <v>1.1710526315789482E-2</v>
      </c>
      <c r="I144" s="1">
        <f t="shared" si="32"/>
        <v>19.192000000000004</v>
      </c>
      <c r="J144" s="1">
        <f t="shared" ref="J144:J153" si="37">I143</f>
        <v>19.240000000000002</v>
      </c>
      <c r="K144" s="1">
        <f t="shared" ref="K144:K153" si="38">ABS(C144-J144)</f>
        <v>0.24000000000000199</v>
      </c>
      <c r="L144" s="1">
        <f t="shared" ref="L144:L153" si="39">K144^2</f>
        <v>5.7600000000000956E-2</v>
      </c>
      <c r="M144" s="39">
        <f t="shared" ref="M144:M153" si="40">K144/C144</f>
        <v>1.2631578947368527E-2</v>
      </c>
    </row>
    <row r="145" spans="1:15" x14ac:dyDescent="0.25">
      <c r="B145">
        <v>4</v>
      </c>
      <c r="C145" s="1">
        <v>23</v>
      </c>
      <c r="D145" s="1">
        <f t="shared" si="31"/>
        <v>19.580225000000002</v>
      </c>
      <c r="E145" s="1">
        <f t="shared" si="33"/>
        <v>19.20025</v>
      </c>
      <c r="F145" s="1">
        <f t="shared" si="34"/>
        <v>3.7997499999999995</v>
      </c>
      <c r="G145" s="1">
        <f t="shared" si="35"/>
        <v>14.438100062499997</v>
      </c>
      <c r="H145" s="39">
        <f t="shared" si="36"/>
        <v>0.16520652173913042</v>
      </c>
      <c r="I145" s="1">
        <f t="shared" si="32"/>
        <v>19.953600000000005</v>
      </c>
      <c r="J145" s="1">
        <f t="shared" si="37"/>
        <v>19.192000000000004</v>
      </c>
      <c r="K145" s="1">
        <f t="shared" si="38"/>
        <v>3.8079999999999963</v>
      </c>
      <c r="L145" s="1">
        <f t="shared" si="39"/>
        <v>14.500863999999972</v>
      </c>
      <c r="M145" s="39">
        <f t="shared" si="40"/>
        <v>0.1655652173913042</v>
      </c>
    </row>
    <row r="146" spans="1:15" x14ac:dyDescent="0.25">
      <c r="B146">
        <v>5</v>
      </c>
      <c r="C146" s="1">
        <v>18</v>
      </c>
      <c r="D146" s="1">
        <f t="shared" si="31"/>
        <v>19.422202500000004</v>
      </c>
      <c r="E146" s="1">
        <f t="shared" si="33"/>
        <v>19.580225000000002</v>
      </c>
      <c r="F146" s="1">
        <f t="shared" si="34"/>
        <v>1.5802250000000022</v>
      </c>
      <c r="G146" s="1">
        <f t="shared" si="35"/>
        <v>2.4971110506250072</v>
      </c>
      <c r="H146" s="39">
        <f t="shared" si="36"/>
        <v>8.7790277777777898E-2</v>
      </c>
      <c r="I146" s="1">
        <f t="shared" si="32"/>
        <v>19.562880000000007</v>
      </c>
      <c r="J146" s="1">
        <f t="shared" si="37"/>
        <v>19.953600000000005</v>
      </c>
      <c r="K146" s="1">
        <f t="shared" si="38"/>
        <v>1.9536000000000051</v>
      </c>
      <c r="L146" s="1">
        <f t="shared" si="39"/>
        <v>3.8165529600000201</v>
      </c>
      <c r="M146" s="39">
        <f t="shared" si="40"/>
        <v>0.10853333333333362</v>
      </c>
    </row>
    <row r="147" spans="1:15" x14ac:dyDescent="0.25">
      <c r="B147">
        <v>6</v>
      </c>
      <c r="C147" s="1">
        <v>16</v>
      </c>
      <c r="D147" s="1">
        <f t="shared" si="31"/>
        <v>19.079982250000008</v>
      </c>
      <c r="E147" s="1">
        <f t="shared" si="33"/>
        <v>19.422202500000004</v>
      </c>
      <c r="F147" s="1">
        <f t="shared" si="34"/>
        <v>3.4222025000000045</v>
      </c>
      <c r="G147" s="1">
        <f t="shared" si="35"/>
        <v>11.711469951006281</v>
      </c>
      <c r="H147" s="39">
        <f t="shared" si="36"/>
        <v>0.21388765625000028</v>
      </c>
      <c r="I147" s="1">
        <f t="shared" si="32"/>
        <v>18.850304000000005</v>
      </c>
      <c r="J147" s="1">
        <f t="shared" si="37"/>
        <v>19.562880000000007</v>
      </c>
      <c r="K147" s="1">
        <f t="shared" si="38"/>
        <v>3.5628800000000069</v>
      </c>
      <c r="L147" s="1">
        <f t="shared" si="39"/>
        <v>12.694113894400049</v>
      </c>
      <c r="M147" s="39">
        <f t="shared" si="40"/>
        <v>0.22268000000000043</v>
      </c>
    </row>
    <row r="148" spans="1:15" x14ac:dyDescent="0.25">
      <c r="B148">
        <v>7</v>
      </c>
      <c r="C148" s="1">
        <v>20</v>
      </c>
      <c r="D148" s="1">
        <f t="shared" si="31"/>
        <v>19.171984025000008</v>
      </c>
      <c r="E148" s="1">
        <f t="shared" si="33"/>
        <v>19.079982250000008</v>
      </c>
      <c r="F148" s="1">
        <f t="shared" si="34"/>
        <v>0.92001774999999242</v>
      </c>
      <c r="G148" s="1">
        <f t="shared" si="35"/>
        <v>0.8464326603150486</v>
      </c>
      <c r="H148" s="39">
        <f t="shared" si="36"/>
        <v>4.6000887499999622E-2</v>
      </c>
      <c r="I148" s="1">
        <f t="shared" si="32"/>
        <v>19.080243200000005</v>
      </c>
      <c r="J148" s="1">
        <f t="shared" si="37"/>
        <v>18.850304000000005</v>
      </c>
      <c r="K148" s="1">
        <f t="shared" si="38"/>
        <v>1.1496959999999952</v>
      </c>
      <c r="L148" s="1">
        <f t="shared" si="39"/>
        <v>1.321800892415989</v>
      </c>
      <c r="M148" s="39">
        <f t="shared" si="40"/>
        <v>5.748479999999976E-2</v>
      </c>
    </row>
    <row r="149" spans="1:15" x14ac:dyDescent="0.25">
      <c r="B149">
        <v>8</v>
      </c>
      <c r="C149" s="1">
        <v>18</v>
      </c>
      <c r="D149" s="1">
        <f t="shared" si="31"/>
        <v>19.05478562250001</v>
      </c>
      <c r="E149" s="1">
        <f t="shared" si="33"/>
        <v>19.171984025000008</v>
      </c>
      <c r="F149" s="1">
        <f t="shared" si="34"/>
        <v>1.1719840250000075</v>
      </c>
      <c r="G149" s="1">
        <f t="shared" si="35"/>
        <v>1.3735465548552184</v>
      </c>
      <c r="H149" s="39">
        <f t="shared" si="36"/>
        <v>6.5110223611111531E-2</v>
      </c>
      <c r="I149" s="1">
        <f t="shared" si="32"/>
        <v>18.864194560000005</v>
      </c>
      <c r="J149" s="1">
        <f t="shared" si="37"/>
        <v>19.080243200000005</v>
      </c>
      <c r="K149" s="1">
        <f t="shared" si="38"/>
        <v>1.0802432000000053</v>
      </c>
      <c r="L149" s="1">
        <f t="shared" si="39"/>
        <v>1.1669253711462515</v>
      </c>
      <c r="M149" s="39">
        <f t="shared" si="40"/>
        <v>6.0013511111111403E-2</v>
      </c>
    </row>
    <row r="150" spans="1:15" x14ac:dyDescent="0.25">
      <c r="B150">
        <v>9</v>
      </c>
      <c r="C150" s="1">
        <v>22</v>
      </c>
      <c r="D150" s="1">
        <f t="shared" si="31"/>
        <v>19.349307060250009</v>
      </c>
      <c r="E150" s="1">
        <f t="shared" si="33"/>
        <v>19.05478562250001</v>
      </c>
      <c r="F150" s="1">
        <f t="shared" si="34"/>
        <v>2.9452143774999904</v>
      </c>
      <c r="G150" s="1">
        <f t="shared" si="35"/>
        <v>8.6742877294326561</v>
      </c>
      <c r="H150" s="39">
        <f t="shared" si="36"/>
        <v>0.13387338079545411</v>
      </c>
      <c r="I150" s="1">
        <f t="shared" si="32"/>
        <v>19.491355648000003</v>
      </c>
      <c r="J150" s="1">
        <f t="shared" si="37"/>
        <v>18.864194560000005</v>
      </c>
      <c r="K150" s="1">
        <f t="shared" si="38"/>
        <v>3.1358054399999951</v>
      </c>
      <c r="L150" s="1">
        <f t="shared" si="39"/>
        <v>9.8332757575335634</v>
      </c>
      <c r="M150" s="39">
        <f t="shared" si="40"/>
        <v>0.14253661090909067</v>
      </c>
    </row>
    <row r="151" spans="1:15" x14ac:dyDescent="0.25">
      <c r="B151">
        <v>10</v>
      </c>
      <c r="C151" s="1">
        <v>20</v>
      </c>
      <c r="D151" s="1">
        <f t="shared" si="31"/>
        <v>19.414376354225009</v>
      </c>
      <c r="E151" s="1">
        <f t="shared" si="33"/>
        <v>19.349307060250009</v>
      </c>
      <c r="F151" s="1">
        <f t="shared" si="34"/>
        <v>0.65069293974999098</v>
      </c>
      <c r="G151" s="1">
        <f t="shared" si="35"/>
        <v>0.42340130184048541</v>
      </c>
      <c r="H151" s="39">
        <f t="shared" si="36"/>
        <v>3.2534646987499548E-2</v>
      </c>
      <c r="I151" s="1">
        <f t="shared" si="32"/>
        <v>19.593084518400005</v>
      </c>
      <c r="J151" s="1">
        <f t="shared" si="37"/>
        <v>19.491355648000003</v>
      </c>
      <c r="K151" s="1">
        <f t="shared" si="38"/>
        <v>0.50864435199999747</v>
      </c>
      <c r="L151" s="1">
        <f t="shared" si="39"/>
        <v>0.25871907682149731</v>
      </c>
      <c r="M151" s="39">
        <f t="shared" si="40"/>
        <v>2.5432217599999873E-2</v>
      </c>
    </row>
    <row r="152" spans="1:15" x14ac:dyDescent="0.25">
      <c r="B152">
        <v>11</v>
      </c>
      <c r="C152" s="1">
        <v>15</v>
      </c>
      <c r="D152" s="1">
        <f t="shared" si="31"/>
        <v>18.97293871880251</v>
      </c>
      <c r="E152" s="1">
        <f t="shared" si="33"/>
        <v>19.414376354225009</v>
      </c>
      <c r="F152" s="1">
        <f t="shared" si="34"/>
        <v>4.4143763542250092</v>
      </c>
      <c r="G152" s="1">
        <f t="shared" si="35"/>
        <v>19.486718596740882</v>
      </c>
      <c r="H152" s="39">
        <f t="shared" si="36"/>
        <v>0.29429175694833393</v>
      </c>
      <c r="I152" s="1">
        <f t="shared" si="32"/>
        <v>18.674467614720005</v>
      </c>
      <c r="J152" s="1">
        <f t="shared" si="37"/>
        <v>19.593084518400005</v>
      </c>
      <c r="K152" s="1">
        <f t="shared" si="38"/>
        <v>4.5930845184000049</v>
      </c>
      <c r="L152" s="1">
        <f t="shared" si="39"/>
        <v>21.096425393165806</v>
      </c>
      <c r="M152" s="39">
        <f t="shared" si="40"/>
        <v>0.30620563456000033</v>
      </c>
    </row>
    <row r="153" spans="1:15" x14ac:dyDescent="0.25">
      <c r="B153">
        <v>12</v>
      </c>
      <c r="C153" s="1">
        <v>22</v>
      </c>
      <c r="D153" s="1">
        <f t="shared" si="31"/>
        <v>19.275644846922258</v>
      </c>
      <c r="E153" s="1">
        <f t="shared" si="33"/>
        <v>18.97293871880251</v>
      </c>
      <c r="F153" s="1">
        <f t="shared" si="34"/>
        <v>3.02706128119749</v>
      </c>
      <c r="G153" s="1">
        <f t="shared" si="35"/>
        <v>9.1631000001249898</v>
      </c>
      <c r="H153" s="39">
        <f t="shared" si="36"/>
        <v>0.13759369459988591</v>
      </c>
      <c r="I153" s="1">
        <f t="shared" si="32"/>
        <v>19.339574091776004</v>
      </c>
      <c r="J153" s="1">
        <f t="shared" si="37"/>
        <v>18.674467614720005</v>
      </c>
      <c r="K153" s="1">
        <f t="shared" si="38"/>
        <v>3.3255323852799954</v>
      </c>
      <c r="L153" s="1">
        <f t="shared" si="39"/>
        <v>11.059165645546056</v>
      </c>
      <c r="M153" s="39">
        <f t="shared" si="40"/>
        <v>0.15116056296727251</v>
      </c>
    </row>
    <row r="154" spans="1:15" s="7" customFormat="1" ht="16.5" thickBot="1" x14ac:dyDescent="0.3">
      <c r="B154" s="22" t="s">
        <v>10</v>
      </c>
      <c r="C154" s="23"/>
      <c r="D154" s="23"/>
      <c r="E154" s="23"/>
      <c r="F154" s="23">
        <f>AVERAGE(F143:F153)</f>
        <v>2.1935476570611354</v>
      </c>
      <c r="G154" s="23">
        <f t="shared" ref="G154:M154" si="41">AVERAGE(G143:G153)</f>
        <v>6.5967544688582329</v>
      </c>
      <c r="H154" s="38">
        <f t="shared" si="41"/>
        <v>0.11654974468841833</v>
      </c>
      <c r="I154" s="23"/>
      <c r="J154" s="23"/>
      <c r="K154" s="23">
        <f t="shared" si="41"/>
        <v>2.3234078086981822</v>
      </c>
      <c r="L154" s="23">
        <f t="shared" si="41"/>
        <v>7.3314039082753819</v>
      </c>
      <c r="M154" s="38">
        <f t="shared" si="41"/>
        <v>0.12336412468921693</v>
      </c>
    </row>
    <row r="155" spans="1:15" ht="16.5" thickTop="1" x14ac:dyDescent="0.25"/>
    <row r="156" spans="1:15" x14ac:dyDescent="0.25">
      <c r="B156" t="s">
        <v>47</v>
      </c>
    </row>
    <row r="157" spans="1:15" x14ac:dyDescent="0.25">
      <c r="B157" t="s">
        <v>48</v>
      </c>
    </row>
    <row r="158" spans="1:15" x14ac:dyDescent="0.25">
      <c r="B158" t="s">
        <v>49</v>
      </c>
    </row>
    <row r="160" spans="1:15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4" x14ac:dyDescent="0.25">
      <c r="A161" s="7">
        <v>7</v>
      </c>
    </row>
    <row r="162" spans="1:4" ht="32.25" thickBot="1" x14ac:dyDescent="0.3">
      <c r="B162" s="65" t="s">
        <v>50</v>
      </c>
      <c r="C162" s="66" t="s">
        <v>51</v>
      </c>
      <c r="D162" s="67" t="s">
        <v>52</v>
      </c>
    </row>
    <row r="163" spans="1:4" x14ac:dyDescent="0.25">
      <c r="B163" s="42">
        <v>1988</v>
      </c>
      <c r="C163" s="43">
        <v>1</v>
      </c>
      <c r="D163" s="45">
        <v>3.03</v>
      </c>
    </row>
    <row r="164" spans="1:4" x14ac:dyDescent="0.25">
      <c r="B164" s="42">
        <v>1989</v>
      </c>
      <c r="C164" s="43">
        <v>2</v>
      </c>
      <c r="D164" s="45">
        <v>3.29</v>
      </c>
    </row>
    <row r="165" spans="1:4" x14ac:dyDescent="0.25">
      <c r="B165" s="42">
        <v>1990</v>
      </c>
      <c r="C165" s="43">
        <v>3</v>
      </c>
      <c r="D165" s="45">
        <v>3.56</v>
      </c>
    </row>
    <row r="166" spans="1:4" x14ac:dyDescent="0.25">
      <c r="B166" s="42">
        <v>1991</v>
      </c>
      <c r="C166" s="43">
        <v>4</v>
      </c>
      <c r="D166" s="45">
        <v>4.41</v>
      </c>
    </row>
    <row r="167" spans="1:4" x14ac:dyDescent="0.25">
      <c r="B167" s="42">
        <v>1992</v>
      </c>
      <c r="C167" s="43">
        <v>5</v>
      </c>
      <c r="D167" s="45">
        <v>4.46</v>
      </c>
    </row>
    <row r="168" spans="1:4" x14ac:dyDescent="0.25">
      <c r="B168" s="42">
        <v>1993</v>
      </c>
      <c r="C168" s="43">
        <v>6</v>
      </c>
      <c r="D168" s="45">
        <v>4.51</v>
      </c>
    </row>
    <row r="169" spans="1:4" x14ac:dyDescent="0.25">
      <c r="B169" s="42">
        <v>1994</v>
      </c>
      <c r="C169" s="43">
        <v>7</v>
      </c>
      <c r="D169" s="45">
        <v>4.75</v>
      </c>
    </row>
    <row r="170" spans="1:4" x14ac:dyDescent="0.25">
      <c r="B170" s="42">
        <v>1995</v>
      </c>
      <c r="C170" s="43">
        <v>8</v>
      </c>
      <c r="D170" s="45">
        <v>5.15</v>
      </c>
    </row>
    <row r="171" spans="1:4" x14ac:dyDescent="0.25">
      <c r="B171" s="42">
        <v>1996</v>
      </c>
      <c r="C171" s="43">
        <v>9</v>
      </c>
      <c r="D171" s="45">
        <v>5.34</v>
      </c>
    </row>
    <row r="172" spans="1:4" x14ac:dyDescent="0.25">
      <c r="B172" s="42">
        <v>1997</v>
      </c>
      <c r="C172" s="43">
        <v>10</v>
      </c>
      <c r="D172" s="45">
        <v>5.66</v>
      </c>
    </row>
    <row r="173" spans="1:4" x14ac:dyDescent="0.25">
      <c r="B173" s="42">
        <v>1998</v>
      </c>
      <c r="C173" s="43">
        <v>11</v>
      </c>
      <c r="D173" s="45">
        <v>6.01</v>
      </c>
    </row>
    <row r="174" spans="1:4" x14ac:dyDescent="0.25">
      <c r="B174" s="42">
        <v>1999</v>
      </c>
      <c r="C174" s="43">
        <v>12</v>
      </c>
      <c r="D174" s="45">
        <v>6.2</v>
      </c>
    </row>
    <row r="175" spans="1:4" x14ac:dyDescent="0.25">
      <c r="B175" s="42">
        <v>2000</v>
      </c>
      <c r="C175" s="43">
        <v>13</v>
      </c>
      <c r="D175" s="45">
        <v>6.58</v>
      </c>
    </row>
    <row r="176" spans="1:4" x14ac:dyDescent="0.25">
      <c r="B176" s="42">
        <v>2001</v>
      </c>
      <c r="C176" s="43">
        <v>14</v>
      </c>
      <c r="D176" s="45">
        <v>6.65</v>
      </c>
    </row>
    <row r="177" spans="2:4" x14ac:dyDescent="0.25">
      <c r="B177" s="42">
        <v>2002</v>
      </c>
      <c r="C177" s="43">
        <v>15</v>
      </c>
      <c r="D177" s="45">
        <v>6.56</v>
      </c>
    </row>
    <row r="178" spans="2:4" x14ac:dyDescent="0.25">
      <c r="B178" s="42">
        <v>2003</v>
      </c>
      <c r="C178" s="43">
        <v>16</v>
      </c>
      <c r="D178" s="45">
        <v>6.78</v>
      </c>
    </row>
    <row r="179" spans="2:4" x14ac:dyDescent="0.25">
      <c r="B179" s="42">
        <v>2004</v>
      </c>
      <c r="C179" s="43">
        <v>17</v>
      </c>
      <c r="D179" s="45">
        <v>6.98</v>
      </c>
    </row>
    <row r="180" spans="2:4" x14ac:dyDescent="0.25">
      <c r="B180" s="42">
        <v>2005</v>
      </c>
      <c r="C180" s="43">
        <v>18</v>
      </c>
      <c r="D180" s="45">
        <v>7.65</v>
      </c>
    </row>
    <row r="181" spans="2:4" x14ac:dyDescent="0.25">
      <c r="B181" s="42">
        <v>2006</v>
      </c>
      <c r="C181" s="43">
        <v>19</v>
      </c>
      <c r="D181" s="45">
        <v>8.3800000000000008</v>
      </c>
    </row>
    <row r="182" spans="2:4" x14ac:dyDescent="0.25">
      <c r="B182" s="42">
        <v>2007</v>
      </c>
      <c r="C182" s="43">
        <v>20</v>
      </c>
      <c r="D182" s="45">
        <v>8.67</v>
      </c>
    </row>
    <row r="183" spans="2:4" x14ac:dyDescent="0.25">
      <c r="B183" s="42">
        <v>2008</v>
      </c>
      <c r="C183" s="43">
        <v>21</v>
      </c>
      <c r="D183" s="45">
        <v>8.66</v>
      </c>
    </row>
    <row r="184" spans="2:4" x14ac:dyDescent="0.25">
      <c r="B184" s="42">
        <v>2009</v>
      </c>
      <c r="C184" s="43">
        <v>22</v>
      </c>
      <c r="D184" s="45">
        <v>8.43</v>
      </c>
    </row>
    <row r="185" spans="2:4" x14ac:dyDescent="0.25">
      <c r="B185" s="42">
        <v>2010</v>
      </c>
      <c r="C185" s="43">
        <v>23</v>
      </c>
      <c r="D185" s="45">
        <v>8.33</v>
      </c>
    </row>
    <row r="186" spans="2:4" x14ac:dyDescent="0.25">
      <c r="B186" s="42">
        <v>2011</v>
      </c>
      <c r="C186" s="43">
        <v>24</v>
      </c>
      <c r="D186" s="45">
        <v>8.76</v>
      </c>
    </row>
    <row r="187" spans="2:4" x14ac:dyDescent="0.25">
      <c r="D187" s="46"/>
    </row>
    <row r="188" spans="2:4" x14ac:dyDescent="0.25">
      <c r="D188" s="46"/>
    </row>
    <row r="189" spans="2:4" x14ac:dyDescent="0.25">
      <c r="B189" t="s">
        <v>40</v>
      </c>
    </row>
    <row r="190" spans="2:4" x14ac:dyDescent="0.25">
      <c r="B190" s="10" t="s">
        <v>53</v>
      </c>
    </row>
    <row r="191" spans="2:4" x14ac:dyDescent="0.25">
      <c r="B191" t="s">
        <v>19</v>
      </c>
    </row>
    <row r="192" spans="2:4" x14ac:dyDescent="0.25">
      <c r="B192" s="10" t="s">
        <v>54</v>
      </c>
    </row>
    <row r="193" spans="1:13" s="47" customFormat="1" x14ac:dyDescent="0.25"/>
    <row r="194" spans="1:13" s="47" customFormat="1" x14ac:dyDescent="0.25">
      <c r="B194" s="48" t="s">
        <v>18</v>
      </c>
    </row>
    <row r="195" spans="1:13" s="47" customFormat="1" x14ac:dyDescent="0.25">
      <c r="B195" s="10" t="s">
        <v>55</v>
      </c>
    </row>
    <row r="196" spans="1:13" s="47" customFormat="1" x14ac:dyDescent="0.25"/>
    <row r="197" spans="1:13" x14ac:dyDescent="0.25">
      <c r="B197" s="47" t="s">
        <v>56</v>
      </c>
    </row>
    <row r="198" spans="1:13" x14ac:dyDescent="0.25">
      <c r="B198" s="10" t="s">
        <v>57</v>
      </c>
      <c r="C198" s="51"/>
    </row>
    <row r="199" spans="1:13" ht="16.5" thickBot="1" x14ac:dyDescent="0.3">
      <c r="B199" s="52" t="s">
        <v>67</v>
      </c>
      <c r="C199" s="51"/>
    </row>
    <row r="200" spans="1:13" ht="16.5" thickTop="1" x14ac:dyDescent="0.25"/>
    <row r="201" spans="1:13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x14ac:dyDescent="0.25">
      <c r="A202" s="7">
        <v>8</v>
      </c>
    </row>
    <row r="203" spans="1:13" ht="31.5" x14ac:dyDescent="0.25">
      <c r="B203" s="53" t="s">
        <v>50</v>
      </c>
      <c r="C203" s="55" t="s">
        <v>59</v>
      </c>
      <c r="D203" s="44" t="s">
        <v>58</v>
      </c>
    </row>
    <row r="204" spans="1:13" x14ac:dyDescent="0.25">
      <c r="B204" s="56">
        <v>1</v>
      </c>
      <c r="C204" s="57">
        <v>1</v>
      </c>
      <c r="D204" s="58">
        <v>14</v>
      </c>
    </row>
    <row r="205" spans="1:13" x14ac:dyDescent="0.25">
      <c r="B205" s="56">
        <v>2</v>
      </c>
      <c r="C205" s="57">
        <v>2</v>
      </c>
      <c r="D205" s="58">
        <v>12.1</v>
      </c>
    </row>
    <row r="206" spans="1:13" x14ac:dyDescent="0.25">
      <c r="B206" s="56">
        <v>3</v>
      </c>
      <c r="C206" s="57">
        <v>3</v>
      </c>
      <c r="D206" s="58">
        <v>10.4</v>
      </c>
    </row>
    <row r="207" spans="1:13" x14ac:dyDescent="0.25">
      <c r="B207" s="56">
        <v>4</v>
      </c>
      <c r="C207" s="57">
        <v>4</v>
      </c>
      <c r="D207" s="58">
        <v>10.4</v>
      </c>
    </row>
    <row r="208" spans="1:13" x14ac:dyDescent="0.25">
      <c r="B208" s="56">
        <v>5</v>
      </c>
      <c r="C208" s="57">
        <v>5</v>
      </c>
      <c r="D208" s="58">
        <v>11.6</v>
      </c>
    </row>
    <row r="209" spans="2:4" x14ac:dyDescent="0.25">
      <c r="B209" s="56">
        <v>6</v>
      </c>
      <c r="C209" s="57">
        <v>6</v>
      </c>
      <c r="D209" s="58">
        <v>10.1</v>
      </c>
    </row>
    <row r="210" spans="2:4" x14ac:dyDescent="0.25">
      <c r="B210" s="56">
        <v>7</v>
      </c>
      <c r="C210" s="57">
        <v>7</v>
      </c>
      <c r="D210" s="58">
        <v>8.4</v>
      </c>
    </row>
    <row r="217" spans="2:4" x14ac:dyDescent="0.25">
      <c r="B217" t="s">
        <v>40</v>
      </c>
    </row>
    <row r="218" spans="2:4" x14ac:dyDescent="0.25">
      <c r="B218" s="10" t="s">
        <v>60</v>
      </c>
    </row>
    <row r="219" spans="2:4" x14ac:dyDescent="0.25">
      <c r="B219" t="s">
        <v>19</v>
      </c>
    </row>
    <row r="220" spans="2:4" x14ac:dyDescent="0.25">
      <c r="B220" s="10" t="s">
        <v>61</v>
      </c>
    </row>
    <row r="222" spans="2:4" x14ac:dyDescent="0.25">
      <c r="B222" s="46" t="s">
        <v>62</v>
      </c>
    </row>
    <row r="223" spans="2:4" x14ac:dyDescent="0.25">
      <c r="B223" s="10" t="s">
        <v>63</v>
      </c>
    </row>
    <row r="225" spans="1:12" x14ac:dyDescent="0.25">
      <c r="B225" t="s">
        <v>64</v>
      </c>
    </row>
    <row r="226" spans="1:12" x14ac:dyDescent="0.25">
      <c r="B226" s="10" t="s">
        <v>65</v>
      </c>
    </row>
    <row r="227" spans="1:12" x14ac:dyDescent="0.25">
      <c r="B227" s="49" t="s">
        <v>66</v>
      </c>
      <c r="C227" s="59"/>
    </row>
    <row r="229" spans="1:12" x14ac:dyDescent="0.25">
      <c r="B229" t="s">
        <v>68</v>
      </c>
    </row>
    <row r="230" spans="1:12" x14ac:dyDescent="0.25">
      <c r="B230" s="10" t="s">
        <v>69</v>
      </c>
    </row>
    <row r="231" spans="1:12" x14ac:dyDescent="0.25">
      <c r="B231" s="10" t="s">
        <v>70</v>
      </c>
    </row>
    <row r="232" spans="1:12" x14ac:dyDescent="0.25">
      <c r="B232" s="10" t="s">
        <v>71</v>
      </c>
    </row>
    <row r="233" spans="1:12" x14ac:dyDescent="0.25">
      <c r="B233" s="10" t="s">
        <v>72</v>
      </c>
    </row>
    <row r="235" spans="1:12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>
        <v>9</v>
      </c>
    </row>
    <row r="237" spans="1:12" ht="47.25" x14ac:dyDescent="0.25">
      <c r="B237" s="53" t="s">
        <v>73</v>
      </c>
      <c r="C237" s="53" t="s">
        <v>74</v>
      </c>
    </row>
    <row r="238" spans="1:12" x14ac:dyDescent="0.25">
      <c r="B238" s="56">
        <v>1</v>
      </c>
      <c r="C238" s="56">
        <v>54</v>
      </c>
    </row>
    <row r="239" spans="1:12" x14ac:dyDescent="0.25">
      <c r="B239" s="56">
        <v>2</v>
      </c>
      <c r="C239" s="56">
        <v>68</v>
      </c>
    </row>
    <row r="240" spans="1:12" x14ac:dyDescent="0.25">
      <c r="B240" s="56">
        <v>3</v>
      </c>
      <c r="C240" s="56">
        <v>83</v>
      </c>
    </row>
    <row r="241" spans="1:5" x14ac:dyDescent="0.25">
      <c r="B241" s="56">
        <v>4</v>
      </c>
      <c r="C241" s="56">
        <v>111</v>
      </c>
    </row>
    <row r="242" spans="1:5" x14ac:dyDescent="0.25">
      <c r="B242" s="56">
        <v>5</v>
      </c>
      <c r="C242" s="56">
        <v>113</v>
      </c>
    </row>
    <row r="243" spans="1:5" x14ac:dyDescent="0.25">
      <c r="B243" s="56">
        <v>6</v>
      </c>
      <c r="C243" s="56">
        <v>138</v>
      </c>
    </row>
    <row r="244" spans="1:5" x14ac:dyDescent="0.25">
      <c r="B244" s="56">
        <v>7</v>
      </c>
      <c r="C244" s="56">
        <v>170</v>
      </c>
    </row>
    <row r="245" spans="1:5" x14ac:dyDescent="0.25">
      <c r="B245" s="56">
        <v>8</v>
      </c>
      <c r="C245" s="56">
        <v>244</v>
      </c>
    </row>
    <row r="246" spans="1:5" x14ac:dyDescent="0.25">
      <c r="B246" s="56">
        <v>9</v>
      </c>
      <c r="C246" s="56">
        <v>250</v>
      </c>
    </row>
    <row r="248" spans="1:5" x14ac:dyDescent="0.25">
      <c r="B248" t="s">
        <v>40</v>
      </c>
    </row>
    <row r="249" spans="1:5" x14ac:dyDescent="0.25">
      <c r="B249" s="10" t="s">
        <v>75</v>
      </c>
    </row>
    <row r="250" spans="1:5" x14ac:dyDescent="0.25">
      <c r="B250" t="s">
        <v>19</v>
      </c>
    </row>
    <row r="251" spans="1:5" x14ac:dyDescent="0.25">
      <c r="B251" s="10" t="s">
        <v>76</v>
      </c>
    </row>
    <row r="252" spans="1:5" x14ac:dyDescent="0.25">
      <c r="A252" s="47"/>
      <c r="B252" s="47"/>
      <c r="C252" s="47"/>
      <c r="D252" s="47"/>
      <c r="E252" s="47"/>
    </row>
    <row r="253" spans="1:5" x14ac:dyDescent="0.25">
      <c r="A253" s="47"/>
      <c r="B253" s="46" t="s">
        <v>77</v>
      </c>
      <c r="C253" s="47"/>
      <c r="D253" s="47"/>
      <c r="E253" s="47"/>
    </row>
    <row r="254" spans="1:5" x14ac:dyDescent="0.25">
      <c r="A254" s="47"/>
      <c r="B254" s="10" t="s">
        <v>78</v>
      </c>
      <c r="C254" s="47"/>
      <c r="D254" s="47"/>
      <c r="E254" s="47"/>
    </row>
    <row r="255" spans="1:5" x14ac:dyDescent="0.25">
      <c r="A255" s="47"/>
      <c r="B255" s="47"/>
      <c r="C255" s="47"/>
      <c r="D255" s="47"/>
      <c r="E255" s="47"/>
    </row>
    <row r="256" spans="1:5" x14ac:dyDescent="0.25">
      <c r="A256" s="47"/>
      <c r="B256" s="47" t="s">
        <v>79</v>
      </c>
      <c r="C256" s="47"/>
      <c r="D256" s="47"/>
      <c r="E256" s="47"/>
    </row>
    <row r="257" spans="1:9" x14ac:dyDescent="0.25">
      <c r="A257" s="47"/>
      <c r="B257" s="10" t="s">
        <v>80</v>
      </c>
      <c r="C257" s="47"/>
      <c r="D257" s="47"/>
      <c r="E257" s="47"/>
    </row>
    <row r="258" spans="1:9" x14ac:dyDescent="0.25">
      <c r="A258" s="47"/>
      <c r="B258" s="47"/>
      <c r="C258" s="47"/>
      <c r="D258" s="47"/>
      <c r="E258" s="47"/>
    </row>
    <row r="259" spans="1:9" x14ac:dyDescent="0.25">
      <c r="A259" s="47"/>
      <c r="B259" s="47" t="s">
        <v>81</v>
      </c>
      <c r="C259" s="47"/>
      <c r="D259" s="47"/>
      <c r="E259" s="47"/>
    </row>
    <row r="260" spans="1:9" s="60" customFormat="1" ht="48" thickBot="1" x14ac:dyDescent="0.3">
      <c r="B260" s="68" t="s">
        <v>73</v>
      </c>
      <c r="C260" s="68" t="s">
        <v>74</v>
      </c>
      <c r="D260" s="64" t="s">
        <v>78</v>
      </c>
      <c r="E260" s="64" t="s">
        <v>7</v>
      </c>
      <c r="F260" s="64" t="s">
        <v>8</v>
      </c>
      <c r="G260" s="64" t="s">
        <v>80</v>
      </c>
      <c r="H260" s="64" t="s">
        <v>7</v>
      </c>
      <c r="I260" s="64" t="s">
        <v>8</v>
      </c>
    </row>
    <row r="261" spans="1:9" x14ac:dyDescent="0.25">
      <c r="B261" s="56">
        <v>1</v>
      </c>
      <c r="C261" s="61">
        <v>54</v>
      </c>
      <c r="D261" s="62">
        <f>25.2*(B261)+10.7</f>
        <v>35.9</v>
      </c>
      <c r="E261" s="62">
        <f>ABS(C261-D261)</f>
        <v>18.100000000000001</v>
      </c>
      <c r="F261" s="62">
        <f>E261^2</f>
        <v>327.61000000000007</v>
      </c>
      <c r="G261" s="62">
        <f>44.1*(B261^0.7)</f>
        <v>44.1</v>
      </c>
      <c r="H261" s="62">
        <f>ABS(C261-G261)</f>
        <v>9.8999999999999986</v>
      </c>
      <c r="I261" s="62">
        <f>H261^2</f>
        <v>98.009999999999977</v>
      </c>
    </row>
    <row r="262" spans="1:9" x14ac:dyDescent="0.25">
      <c r="B262" s="56">
        <v>2</v>
      </c>
      <c r="C262" s="61">
        <v>68</v>
      </c>
      <c r="D262" s="62">
        <f t="shared" ref="D262:D270" si="42">25.2*(B262)+10.7</f>
        <v>61.099999999999994</v>
      </c>
      <c r="E262" s="62">
        <f t="shared" ref="E262:E269" si="43">ABS(C262-D262)</f>
        <v>6.9000000000000057</v>
      </c>
      <c r="F262" s="62">
        <f t="shared" ref="F262:F269" si="44">E262^2</f>
        <v>47.610000000000078</v>
      </c>
      <c r="G262" s="62">
        <f t="shared" ref="G262:G269" si="45">44.1*(B262^0.7)</f>
        <v>71.640661358619965</v>
      </c>
      <c r="H262" s="62">
        <f t="shared" ref="H262:H269" si="46">ABS(C262-G262)</f>
        <v>3.6406613586199654</v>
      </c>
      <c r="I262" s="62">
        <f t="shared" ref="I262:I269" si="47">H262^2</f>
        <v>13.254415128148572</v>
      </c>
    </row>
    <row r="263" spans="1:9" x14ac:dyDescent="0.25">
      <c r="B263" s="56">
        <v>3</v>
      </c>
      <c r="C263" s="61">
        <v>83</v>
      </c>
      <c r="D263" s="62">
        <f t="shared" si="42"/>
        <v>86.3</v>
      </c>
      <c r="E263" s="62">
        <f t="shared" si="43"/>
        <v>3.2999999999999972</v>
      </c>
      <c r="F263" s="62">
        <f t="shared" si="44"/>
        <v>10.889999999999981</v>
      </c>
      <c r="G263" s="62">
        <f t="shared" si="45"/>
        <v>95.153215246879554</v>
      </c>
      <c r="H263" s="62">
        <f t="shared" si="46"/>
        <v>12.153215246879554</v>
      </c>
      <c r="I263" s="62">
        <f t="shared" si="47"/>
        <v>147.70064083698566</v>
      </c>
    </row>
    <row r="264" spans="1:9" x14ac:dyDescent="0.25">
      <c r="B264" s="56">
        <v>4</v>
      </c>
      <c r="C264" s="61">
        <v>111</v>
      </c>
      <c r="D264" s="62">
        <f t="shared" si="42"/>
        <v>111.5</v>
      </c>
      <c r="E264" s="62">
        <f t="shared" si="43"/>
        <v>0.5</v>
      </c>
      <c r="F264" s="62">
        <f t="shared" si="44"/>
        <v>0.25</v>
      </c>
      <c r="G264" s="62">
        <f t="shared" si="45"/>
        <v>116.38059773016927</v>
      </c>
      <c r="H264" s="62">
        <f t="shared" si="46"/>
        <v>5.3805977301692707</v>
      </c>
      <c r="I264" s="62">
        <f t="shared" si="47"/>
        <v>28.950831933902709</v>
      </c>
    </row>
    <row r="265" spans="1:9" x14ac:dyDescent="0.25">
      <c r="B265" s="56">
        <v>5</v>
      </c>
      <c r="C265" s="61">
        <v>113</v>
      </c>
      <c r="D265" s="62">
        <f t="shared" si="42"/>
        <v>136.69999999999999</v>
      </c>
      <c r="E265" s="62">
        <f t="shared" si="43"/>
        <v>23.699999999999989</v>
      </c>
      <c r="F265" s="62">
        <f t="shared" si="44"/>
        <v>561.68999999999949</v>
      </c>
      <c r="G265" s="62">
        <f t="shared" si="45"/>
        <v>136.0559667297621</v>
      </c>
      <c r="H265" s="62">
        <f t="shared" si="46"/>
        <v>23.055966729762105</v>
      </c>
      <c r="I265" s="62">
        <f t="shared" si="47"/>
        <v>531.57760184389713</v>
      </c>
    </row>
    <row r="266" spans="1:9" x14ac:dyDescent="0.25">
      <c r="B266" s="56">
        <v>6</v>
      </c>
      <c r="C266" s="61">
        <v>138</v>
      </c>
      <c r="D266" s="62">
        <f t="shared" si="42"/>
        <v>161.89999999999998</v>
      </c>
      <c r="E266" s="62">
        <f t="shared" si="43"/>
        <v>23.899999999999977</v>
      </c>
      <c r="F266" s="62">
        <f t="shared" si="44"/>
        <v>571.2099999999989</v>
      </c>
      <c r="G266" s="62">
        <f t="shared" si="45"/>
        <v>154.5768542105572</v>
      </c>
      <c r="H266" s="62">
        <f t="shared" si="46"/>
        <v>16.576854210557201</v>
      </c>
      <c r="I266" s="62">
        <f t="shared" si="47"/>
        <v>274.79209551806798</v>
      </c>
    </row>
    <row r="267" spans="1:9" x14ac:dyDescent="0.25">
      <c r="B267" s="56">
        <v>7</v>
      </c>
      <c r="C267" s="61">
        <v>170</v>
      </c>
      <c r="D267" s="62">
        <f t="shared" si="42"/>
        <v>187.1</v>
      </c>
      <c r="E267" s="62">
        <f t="shared" si="43"/>
        <v>17.099999999999994</v>
      </c>
      <c r="F267" s="62">
        <f t="shared" si="44"/>
        <v>292.4099999999998</v>
      </c>
      <c r="G267" s="62">
        <f t="shared" si="45"/>
        <v>172.18971907111202</v>
      </c>
      <c r="H267" s="62">
        <f t="shared" si="46"/>
        <v>2.1897190711120231</v>
      </c>
      <c r="I267" s="62">
        <f t="shared" si="47"/>
        <v>4.794869610391701</v>
      </c>
    </row>
    <row r="268" spans="1:9" x14ac:dyDescent="0.25">
      <c r="B268" s="56">
        <v>8</v>
      </c>
      <c r="C268" s="61">
        <v>244</v>
      </c>
      <c r="D268" s="62">
        <f t="shared" si="42"/>
        <v>212.29999999999998</v>
      </c>
      <c r="E268" s="62">
        <f t="shared" si="43"/>
        <v>31.700000000000017</v>
      </c>
      <c r="F268" s="62">
        <f t="shared" si="44"/>
        <v>1004.8900000000011</v>
      </c>
      <c r="G268" s="62">
        <f t="shared" si="45"/>
        <v>189.06083879140206</v>
      </c>
      <c r="H268" s="62">
        <f t="shared" si="46"/>
        <v>54.939161208597938</v>
      </c>
      <c r="I268" s="62">
        <f t="shared" si="47"/>
        <v>3018.3114343043126</v>
      </c>
    </row>
    <row r="269" spans="1:9" x14ac:dyDescent="0.25">
      <c r="B269" s="56">
        <v>9</v>
      </c>
      <c r="C269" s="61">
        <v>250</v>
      </c>
      <c r="D269" s="62">
        <f t="shared" si="42"/>
        <v>237.49999999999997</v>
      </c>
      <c r="E269" s="62">
        <f t="shared" si="43"/>
        <v>12.500000000000028</v>
      </c>
      <c r="F269" s="62">
        <f t="shared" si="44"/>
        <v>156.25000000000071</v>
      </c>
      <c r="G269" s="62">
        <f t="shared" si="45"/>
        <v>205.30916942900208</v>
      </c>
      <c r="H269" s="62">
        <f t="shared" si="46"/>
        <v>44.690830570997917</v>
      </c>
      <c r="I269" s="62">
        <f t="shared" si="47"/>
        <v>1997.2703371256421</v>
      </c>
    </row>
    <row r="270" spans="1:9" x14ac:dyDescent="0.25">
      <c r="B270" s="56">
        <v>10</v>
      </c>
      <c r="C270" s="62"/>
      <c r="D270" s="62">
        <f t="shared" si="42"/>
        <v>262.7</v>
      </c>
      <c r="E270" s="62"/>
      <c r="F270" s="62"/>
      <c r="G270" s="62">
        <f>44.1*(B270^0.7)</f>
        <v>221.02357002962708</v>
      </c>
      <c r="H270" s="62"/>
      <c r="I270" s="62"/>
    </row>
    <row r="271" spans="1:9" ht="16.5" thickBot="1" x14ac:dyDescent="0.3">
      <c r="B271" s="22" t="s">
        <v>10</v>
      </c>
      <c r="C271" s="63"/>
      <c r="D271" s="63"/>
      <c r="E271" s="63"/>
      <c r="F271" s="63">
        <f>AVERAGE(F261:F270)</f>
        <v>330.31222222222226</v>
      </c>
      <c r="G271" s="63"/>
      <c r="H271" s="63"/>
      <c r="I271" s="63">
        <f>AVERAGE(I261:I270)</f>
        <v>679.40691403348308</v>
      </c>
    </row>
    <row r="272" spans="1:9" ht="16.5" thickTop="1" x14ac:dyDescent="0.25"/>
    <row r="273" spans="1:11" x14ac:dyDescent="0.25">
      <c r="B273" t="s">
        <v>82</v>
      </c>
    </row>
    <row r="274" spans="1:11" x14ac:dyDescent="0.25">
      <c r="B274" s="10">
        <v>330.3</v>
      </c>
    </row>
    <row r="275" spans="1:11" x14ac:dyDescent="0.25">
      <c r="B275" t="s">
        <v>83</v>
      </c>
    </row>
    <row r="276" spans="1:11" x14ac:dyDescent="0.25">
      <c r="B276" s="10">
        <v>679.4</v>
      </c>
    </row>
    <row r="277" spans="1:11" x14ac:dyDescent="0.25">
      <c r="B277" t="s">
        <v>84</v>
      </c>
    </row>
    <row r="278" spans="1:11" x14ac:dyDescent="0.25">
      <c r="B278" s="10" t="s">
        <v>85</v>
      </c>
    </row>
    <row r="280" spans="1:11" x14ac:dyDescent="0.25">
      <c r="B280" s="46" t="s">
        <v>86</v>
      </c>
      <c r="C280" s="46"/>
      <c r="D280" s="46"/>
      <c r="E280" s="46"/>
      <c r="F280" s="46"/>
    </row>
    <row r="281" spans="1:11" x14ac:dyDescent="0.25">
      <c r="B281" s="46" t="s">
        <v>87</v>
      </c>
      <c r="C281" s="46"/>
      <c r="D281" s="46"/>
      <c r="E281" s="46"/>
      <c r="F281" s="46"/>
    </row>
    <row r="282" spans="1:11" x14ac:dyDescent="0.25">
      <c r="B282" s="46" t="s">
        <v>88</v>
      </c>
      <c r="C282" s="46"/>
      <c r="D282" s="46"/>
      <c r="E282" s="46"/>
      <c r="F282" s="46"/>
    </row>
    <row r="283" spans="1:11" x14ac:dyDescent="0.25">
      <c r="B283" s="46"/>
      <c r="C283" s="46"/>
      <c r="D283" s="46"/>
      <c r="E283" s="46"/>
      <c r="F283" s="46"/>
    </row>
    <row r="284" spans="1:11" x14ac:dyDescent="0.25">
      <c r="B284" s="46" t="s">
        <v>89</v>
      </c>
      <c r="C284" s="46"/>
      <c r="D284" s="46"/>
      <c r="E284" s="46"/>
      <c r="F284" s="46"/>
    </row>
    <row r="285" spans="1:11" x14ac:dyDescent="0.25">
      <c r="B285" s="10" t="s">
        <v>90</v>
      </c>
      <c r="C285" s="46"/>
      <c r="D285" s="46"/>
      <c r="E285" s="46"/>
      <c r="F285" s="46"/>
    </row>
    <row r="286" spans="1:11" x14ac:dyDescent="0.25">
      <c r="A286" s="3"/>
      <c r="B286" s="69"/>
      <c r="C286" s="69"/>
      <c r="D286" s="69"/>
      <c r="E286" s="69"/>
      <c r="F286" s="69"/>
      <c r="G286" s="3"/>
      <c r="H286" s="3"/>
      <c r="I286" s="3"/>
      <c r="J286" s="3"/>
      <c r="K286" s="3"/>
    </row>
    <row r="287" spans="1:11" x14ac:dyDescent="0.25">
      <c r="A287">
        <v>10</v>
      </c>
      <c r="C287" s="46"/>
      <c r="D287" s="46"/>
      <c r="E287" s="46"/>
    </row>
    <row r="288" spans="1:11" x14ac:dyDescent="0.25">
      <c r="B288" t="s">
        <v>50</v>
      </c>
      <c r="C288" s="70" t="s">
        <v>73</v>
      </c>
      <c r="D288" s="70" t="s">
        <v>5</v>
      </c>
    </row>
    <row r="289" spans="2:4" x14ac:dyDescent="0.25">
      <c r="B289">
        <v>1</v>
      </c>
      <c r="C289" s="56">
        <v>1</v>
      </c>
      <c r="D289" s="56">
        <v>71</v>
      </c>
    </row>
    <row r="290" spans="2:4" x14ac:dyDescent="0.25">
      <c r="B290">
        <v>1</v>
      </c>
      <c r="C290" s="56">
        <v>2</v>
      </c>
      <c r="D290" s="56">
        <v>48</v>
      </c>
    </row>
    <row r="291" spans="2:4" x14ac:dyDescent="0.25">
      <c r="B291">
        <v>1</v>
      </c>
      <c r="C291" s="56">
        <v>3</v>
      </c>
      <c r="D291" s="56">
        <v>59</v>
      </c>
    </row>
    <row r="292" spans="2:4" x14ac:dyDescent="0.25">
      <c r="B292">
        <v>1</v>
      </c>
      <c r="C292" s="56">
        <v>4</v>
      </c>
      <c r="D292" s="56">
        <v>78</v>
      </c>
    </row>
    <row r="293" spans="2:4" x14ac:dyDescent="0.25">
      <c r="B293">
        <v>2</v>
      </c>
      <c r="C293" s="56">
        <v>1</v>
      </c>
      <c r="D293" s="56">
        <v>68</v>
      </c>
    </row>
    <row r="294" spans="2:4" x14ac:dyDescent="0.25">
      <c r="B294">
        <v>2</v>
      </c>
      <c r="C294" s="56">
        <v>2</v>
      </c>
      <c r="D294" s="56">
        <v>40</v>
      </c>
    </row>
    <row r="295" spans="2:4" x14ac:dyDescent="0.25">
      <c r="B295">
        <v>2</v>
      </c>
      <c r="C295" s="56">
        <v>3</v>
      </c>
      <c r="D295" s="56">
        <v>61</v>
      </c>
    </row>
    <row r="296" spans="2:4" x14ac:dyDescent="0.25">
      <c r="B296">
        <v>2</v>
      </c>
      <c r="C296" s="56">
        <v>4</v>
      </c>
      <c r="D296" s="56">
        <v>81</v>
      </c>
    </row>
    <row r="297" spans="2:4" x14ac:dyDescent="0.25">
      <c r="B297">
        <v>3</v>
      </c>
      <c r="C297" s="56">
        <v>1</v>
      </c>
      <c r="D297" s="56">
        <v>62</v>
      </c>
    </row>
    <row r="298" spans="2:4" x14ac:dyDescent="0.25">
      <c r="B298">
        <v>3</v>
      </c>
      <c r="C298" s="56">
        <v>2</v>
      </c>
      <c r="D298" s="56">
        <v>50</v>
      </c>
    </row>
    <row r="299" spans="2:4" x14ac:dyDescent="0.25">
      <c r="B299">
        <v>3</v>
      </c>
      <c r="C299" s="56">
        <v>3</v>
      </c>
      <c r="D299" s="56">
        <v>54</v>
      </c>
    </row>
    <row r="300" spans="2:4" x14ac:dyDescent="0.25">
      <c r="B300">
        <v>3</v>
      </c>
      <c r="C300" s="56">
        <v>4</v>
      </c>
      <c r="D300" s="56">
        <v>72</v>
      </c>
    </row>
    <row r="302" spans="2:4" x14ac:dyDescent="0.25">
      <c r="B302" t="s">
        <v>40</v>
      </c>
    </row>
    <row r="303" spans="2:4" x14ac:dyDescent="0.25">
      <c r="B303" s="10" t="s">
        <v>91</v>
      </c>
    </row>
    <row r="304" spans="2:4" x14ac:dyDescent="0.25">
      <c r="B304" t="s">
        <v>19</v>
      </c>
    </row>
    <row r="305" spans="1:12" x14ac:dyDescent="0.25">
      <c r="B305" s="10" t="s">
        <v>92</v>
      </c>
    </row>
    <row r="307" spans="1:12" x14ac:dyDescent="0.25">
      <c r="B307" s="46" t="s">
        <v>124</v>
      </c>
    </row>
    <row r="308" spans="1:12" x14ac:dyDescent="0.25">
      <c r="B308" s="10" t="s">
        <v>130</v>
      </c>
    </row>
    <row r="310" spans="1:12" x14ac:dyDescent="0.25">
      <c r="B310" t="s">
        <v>125</v>
      </c>
    </row>
    <row r="311" spans="1:12" x14ac:dyDescent="0.25">
      <c r="B311" s="49" t="s">
        <v>126</v>
      </c>
      <c r="C311" s="50">
        <f>63.67+3.33*(1)-24.33*(0)-15.67*(0)</f>
        <v>67</v>
      </c>
    </row>
    <row r="312" spans="1:12" x14ac:dyDescent="0.25">
      <c r="B312" s="49" t="s">
        <v>127</v>
      </c>
      <c r="C312" s="50">
        <f>63.67+3.33*(2)-24.33*(1)-15.67*(0)</f>
        <v>46</v>
      </c>
    </row>
    <row r="313" spans="1:12" x14ac:dyDescent="0.25">
      <c r="B313" s="49" t="s">
        <v>128</v>
      </c>
      <c r="C313" s="50">
        <f>63.67+3.33*(3)-24.33*(0)-15.67*(1)</f>
        <v>57.989999999999995</v>
      </c>
    </row>
    <row r="314" spans="1:12" x14ac:dyDescent="0.25">
      <c r="B314" s="49" t="s">
        <v>129</v>
      </c>
      <c r="C314" s="50">
        <f>63.67+3.33*(4)-24.33*(0)-15.67*(0)</f>
        <v>76.990000000000009</v>
      </c>
    </row>
    <row r="315" spans="1:12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>
        <v>11</v>
      </c>
    </row>
    <row r="317" spans="1:12" ht="31.5" x14ac:dyDescent="0.25">
      <c r="B317" s="41" t="s">
        <v>50</v>
      </c>
      <c r="C317" s="78" t="s">
        <v>73</v>
      </c>
      <c r="D317" s="79" t="s">
        <v>131</v>
      </c>
    </row>
    <row r="318" spans="1:12" x14ac:dyDescent="0.25">
      <c r="B318" s="40">
        <v>1</v>
      </c>
      <c r="C318" s="54">
        <v>1</v>
      </c>
      <c r="D318" s="77">
        <v>1690</v>
      </c>
    </row>
    <row r="319" spans="1:12" x14ac:dyDescent="0.25">
      <c r="B319" s="40">
        <v>1</v>
      </c>
      <c r="C319" s="54">
        <v>2</v>
      </c>
      <c r="D319" s="54">
        <v>940</v>
      </c>
    </row>
    <row r="320" spans="1:12" x14ac:dyDescent="0.25">
      <c r="B320" s="40">
        <v>1</v>
      </c>
      <c r="C320" s="54">
        <v>3</v>
      </c>
      <c r="D320" s="77">
        <v>2625</v>
      </c>
    </row>
    <row r="321" spans="2:4" x14ac:dyDescent="0.25">
      <c r="B321" s="71">
        <v>1</v>
      </c>
      <c r="C321" s="54">
        <v>4</v>
      </c>
      <c r="D321" s="77">
        <v>2500</v>
      </c>
    </row>
    <row r="322" spans="2:4" x14ac:dyDescent="0.25">
      <c r="B322" s="71">
        <v>2</v>
      </c>
      <c r="C322" s="54">
        <v>1</v>
      </c>
      <c r="D322" s="77">
        <v>1800</v>
      </c>
    </row>
    <row r="323" spans="2:4" x14ac:dyDescent="0.25">
      <c r="B323" s="71">
        <v>2</v>
      </c>
      <c r="C323" s="54">
        <v>2</v>
      </c>
      <c r="D323" s="54">
        <v>900</v>
      </c>
    </row>
    <row r="324" spans="2:4" x14ac:dyDescent="0.25">
      <c r="B324" s="71">
        <v>2</v>
      </c>
      <c r="C324" s="54">
        <v>3</v>
      </c>
      <c r="D324" s="77">
        <v>2900</v>
      </c>
    </row>
    <row r="325" spans="2:4" x14ac:dyDescent="0.25">
      <c r="B325" s="71">
        <v>2</v>
      </c>
      <c r="C325" s="54">
        <v>4</v>
      </c>
      <c r="D325" s="77">
        <v>2360</v>
      </c>
    </row>
    <row r="326" spans="2:4" x14ac:dyDescent="0.25">
      <c r="B326" s="71">
        <v>3</v>
      </c>
      <c r="C326" s="54">
        <v>1</v>
      </c>
      <c r="D326" s="77">
        <v>1850</v>
      </c>
    </row>
    <row r="327" spans="2:4" x14ac:dyDescent="0.25">
      <c r="B327" s="71">
        <v>3</v>
      </c>
      <c r="C327" s="54">
        <v>2</v>
      </c>
      <c r="D327" s="77">
        <v>1100</v>
      </c>
    </row>
    <row r="328" spans="2:4" x14ac:dyDescent="0.25">
      <c r="B328" s="71">
        <v>3</v>
      </c>
      <c r="C328" s="54">
        <v>3</v>
      </c>
      <c r="D328" s="77">
        <v>2930</v>
      </c>
    </row>
    <row r="329" spans="2:4" x14ac:dyDescent="0.25">
      <c r="B329" s="71">
        <v>3</v>
      </c>
      <c r="C329" s="54">
        <v>4</v>
      </c>
      <c r="D329" s="77">
        <v>2615</v>
      </c>
    </row>
    <row r="331" spans="2:4" x14ac:dyDescent="0.25">
      <c r="B331" t="s">
        <v>40</v>
      </c>
    </row>
    <row r="332" spans="2:4" x14ac:dyDescent="0.25">
      <c r="B332" s="10" t="s">
        <v>132</v>
      </c>
    </row>
    <row r="333" spans="2:4" x14ac:dyDescent="0.25">
      <c r="B333" t="s">
        <v>19</v>
      </c>
    </row>
    <row r="334" spans="2:4" x14ac:dyDescent="0.25">
      <c r="B334" s="10" t="s">
        <v>133</v>
      </c>
    </row>
    <row r="336" spans="2:4" x14ac:dyDescent="0.25">
      <c r="B336" s="46" t="s">
        <v>134</v>
      </c>
    </row>
    <row r="337" spans="2:3" x14ac:dyDescent="0.25">
      <c r="B337" s="10" t="s">
        <v>135</v>
      </c>
    </row>
    <row r="339" spans="2:3" x14ac:dyDescent="0.25">
      <c r="B339" t="s">
        <v>136</v>
      </c>
    </row>
    <row r="340" spans="2:3" x14ac:dyDescent="0.25">
      <c r="B340" s="49" t="s">
        <v>126</v>
      </c>
      <c r="C340" s="80">
        <f>1542.78+237.22*(1)-1037.22*(0)+563.89*(0)</f>
        <v>1780</v>
      </c>
    </row>
    <row r="341" spans="2:3" x14ac:dyDescent="0.25">
      <c r="B341" s="49" t="s">
        <v>127</v>
      </c>
      <c r="C341" s="80">
        <f>1542.78+237.22*(2)-1037.22*(1)+563.89*(0)</f>
        <v>980</v>
      </c>
    </row>
    <row r="342" spans="2:3" x14ac:dyDescent="0.25">
      <c r="B342" s="49" t="s">
        <v>128</v>
      </c>
      <c r="C342" s="80">
        <f>1542.78+237.22*(3)-1037.22*(0)+563.89*(1)</f>
        <v>2818.33</v>
      </c>
    </row>
    <row r="343" spans="2:3" x14ac:dyDescent="0.25">
      <c r="B343" s="49" t="s">
        <v>129</v>
      </c>
      <c r="C343" s="80">
        <f>1542.78+237.22*(4)-1037.22*(0)+563.89*(0)</f>
        <v>2491.66</v>
      </c>
    </row>
    <row r="345" spans="2:3" x14ac:dyDescent="0.25">
      <c r="B345" s="81" t="s">
        <v>137</v>
      </c>
    </row>
    <row r="346" spans="2:3" x14ac:dyDescent="0.25">
      <c r="B346" s="10" t="s">
        <v>139</v>
      </c>
    </row>
    <row r="347" spans="2:3" x14ac:dyDescent="0.25">
      <c r="B347" t="s">
        <v>138</v>
      </c>
    </row>
    <row r="348" spans="2:3" x14ac:dyDescent="0.25">
      <c r="B348" s="49" t="s">
        <v>126</v>
      </c>
      <c r="C348">
        <v>1960</v>
      </c>
    </row>
    <row r="349" spans="2:3" x14ac:dyDescent="0.25">
      <c r="B349" s="49" t="s">
        <v>127</v>
      </c>
      <c r="C349">
        <v>1160</v>
      </c>
    </row>
    <row r="350" spans="2:3" x14ac:dyDescent="0.25">
      <c r="B350" s="49" t="s">
        <v>128</v>
      </c>
      <c r="C350">
        <v>3000</v>
      </c>
    </row>
    <row r="351" spans="2:3" x14ac:dyDescent="0.25">
      <c r="B351" s="49" t="s">
        <v>129</v>
      </c>
      <c r="C351">
        <v>2680</v>
      </c>
    </row>
    <row r="353" spans="1:1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</row>
  </sheetData>
  <mergeCells count="10">
    <mergeCell ref="B132:J132"/>
    <mergeCell ref="B133:J133"/>
    <mergeCell ref="B136:J136"/>
    <mergeCell ref="B37:H37"/>
    <mergeCell ref="B84:M84"/>
    <mergeCell ref="B85:I85"/>
    <mergeCell ref="B87:K87"/>
    <mergeCell ref="B88:J88"/>
    <mergeCell ref="D18:F18"/>
    <mergeCell ref="G18:I1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selection activeCell="M11" sqref="M11"/>
    </sheetView>
  </sheetViews>
  <sheetFormatPr defaultRowHeight="15.75" x14ac:dyDescent="0.25"/>
  <sheetData>
    <row r="1" spans="1:9" x14ac:dyDescent="0.25">
      <c r="A1" t="s">
        <v>96</v>
      </c>
    </row>
    <row r="2" spans="1:9" ht="16.5" thickBot="1" x14ac:dyDescent="0.3"/>
    <row r="3" spans="1:9" x14ac:dyDescent="0.25">
      <c r="A3" s="75" t="s">
        <v>97</v>
      </c>
      <c r="B3" s="75"/>
    </row>
    <row r="4" spans="1:9" x14ac:dyDescent="0.25">
      <c r="A4" s="72" t="s">
        <v>98</v>
      </c>
      <c r="B4" s="72">
        <v>0.95087172840499767</v>
      </c>
    </row>
    <row r="5" spans="1:9" x14ac:dyDescent="0.25">
      <c r="A5" s="72" t="s">
        <v>99</v>
      </c>
      <c r="B5" s="72">
        <v>0.90415704387990758</v>
      </c>
    </row>
    <row r="6" spans="1:9" x14ac:dyDescent="0.25">
      <c r="A6" s="72" t="s">
        <v>100</v>
      </c>
      <c r="B6" s="72">
        <v>0.74321593533487285</v>
      </c>
    </row>
    <row r="7" spans="1:9" x14ac:dyDescent="0.25">
      <c r="A7" s="72" t="s">
        <v>101</v>
      </c>
      <c r="B7" s="72">
        <v>4.5552167895721496</v>
      </c>
    </row>
    <row r="8" spans="1:9" ht="16.5" thickBot="1" x14ac:dyDescent="0.3">
      <c r="A8" s="73" t="s">
        <v>102</v>
      </c>
      <c r="B8" s="73">
        <v>12</v>
      </c>
    </row>
    <row r="10" spans="1:9" ht="16.5" thickBot="1" x14ac:dyDescent="0.3">
      <c r="A10" t="s">
        <v>103</v>
      </c>
    </row>
    <row r="11" spans="1:9" x14ac:dyDescent="0.25">
      <c r="A11" s="74"/>
      <c r="B11" s="74" t="s">
        <v>108</v>
      </c>
      <c r="C11" s="74" t="s">
        <v>109</v>
      </c>
      <c r="D11" s="74" t="s">
        <v>110</v>
      </c>
      <c r="E11" s="74" t="s">
        <v>111</v>
      </c>
      <c r="F11" s="74" t="s">
        <v>112</v>
      </c>
    </row>
    <row r="12" spans="1:9" x14ac:dyDescent="0.25">
      <c r="A12" s="72" t="s">
        <v>104</v>
      </c>
      <c r="B12" s="72">
        <v>4</v>
      </c>
      <c r="C12" s="72">
        <v>1566</v>
      </c>
      <c r="D12" s="72">
        <v>391.5</v>
      </c>
      <c r="E12" s="72">
        <v>25.156626506024093</v>
      </c>
      <c r="F12" s="72">
        <v>2.9977383725140149E-4</v>
      </c>
    </row>
    <row r="13" spans="1:9" x14ac:dyDescent="0.25">
      <c r="A13" s="72" t="s">
        <v>105</v>
      </c>
      <c r="B13" s="72">
        <v>8</v>
      </c>
      <c r="C13" s="72">
        <v>166.00000000000003</v>
      </c>
      <c r="D13" s="72">
        <v>20.750000000000004</v>
      </c>
      <c r="E13" s="72"/>
      <c r="F13" s="72"/>
    </row>
    <row r="14" spans="1:9" ht="16.5" thickBot="1" x14ac:dyDescent="0.3">
      <c r="A14" s="73" t="s">
        <v>106</v>
      </c>
      <c r="B14" s="73">
        <v>12</v>
      </c>
      <c r="C14" s="73">
        <v>1732</v>
      </c>
      <c r="D14" s="73"/>
      <c r="E14" s="73"/>
      <c r="F14" s="73"/>
    </row>
    <row r="15" spans="1:9" ht="16.5" thickBot="1" x14ac:dyDescent="0.3"/>
    <row r="16" spans="1:9" x14ac:dyDescent="0.25">
      <c r="A16" s="74"/>
      <c r="B16" s="74" t="s">
        <v>113</v>
      </c>
      <c r="C16" s="74" t="s">
        <v>101</v>
      </c>
      <c r="D16" s="74" t="s">
        <v>114</v>
      </c>
      <c r="E16" s="74" t="s">
        <v>115</v>
      </c>
      <c r="F16" s="74" t="s">
        <v>116</v>
      </c>
      <c r="G16" s="74" t="s">
        <v>117</v>
      </c>
      <c r="H16" s="74" t="s">
        <v>118</v>
      </c>
      <c r="I16" s="74" t="s">
        <v>119</v>
      </c>
    </row>
    <row r="17" spans="1:9" x14ac:dyDescent="0.25">
      <c r="A17" s="72" t="s">
        <v>107</v>
      </c>
      <c r="B17" s="72">
        <v>63.666666666666664</v>
      </c>
      <c r="C17" s="72">
        <v>3.6145282976918045</v>
      </c>
      <c r="D17" s="72">
        <v>17.614101045307475</v>
      </c>
      <c r="E17" s="72">
        <v>1.1028658202138959E-7</v>
      </c>
      <c r="F17" s="72">
        <v>55.331549465376881</v>
      </c>
      <c r="G17" s="72">
        <v>72.001783867956448</v>
      </c>
      <c r="H17" s="72">
        <v>55.331549465376881</v>
      </c>
      <c r="I17" s="72">
        <v>72.001783867956448</v>
      </c>
    </row>
    <row r="18" spans="1:9" x14ac:dyDescent="0.25">
      <c r="A18" s="72" t="s">
        <v>120</v>
      </c>
      <c r="B18" s="72">
        <v>3.3333333333333313</v>
      </c>
      <c r="C18" s="72">
        <v>1.239772978023411</v>
      </c>
      <c r="D18" s="72">
        <v>2.6886642896893234</v>
      </c>
      <c r="E18" s="72">
        <v>2.7553592564837998E-2</v>
      </c>
      <c r="F18" s="72">
        <v>0.47441171929696058</v>
      </c>
      <c r="G18" s="72">
        <v>6.1922549473697019</v>
      </c>
      <c r="H18" s="72">
        <v>0.47441171929696058</v>
      </c>
      <c r="I18" s="72">
        <v>6.1922549473697019</v>
      </c>
    </row>
    <row r="19" spans="1:9" x14ac:dyDescent="0.25">
      <c r="A19" s="72" t="s">
        <v>121</v>
      </c>
      <c r="B19" s="72">
        <v>0</v>
      </c>
      <c r="C19" s="72">
        <v>0</v>
      </c>
      <c r="D19" s="72">
        <v>65535</v>
      </c>
      <c r="E19" s="72" t="e">
        <v>#NUM!</v>
      </c>
      <c r="F19" s="72">
        <v>0</v>
      </c>
      <c r="G19" s="72">
        <v>0</v>
      </c>
      <c r="H19" s="72">
        <v>0</v>
      </c>
      <c r="I19" s="72">
        <v>0</v>
      </c>
    </row>
    <row r="20" spans="1:9" x14ac:dyDescent="0.25">
      <c r="A20" s="72" t="s">
        <v>122</v>
      </c>
      <c r="B20" s="72">
        <v>-24.333333333333325</v>
      </c>
      <c r="C20" s="72">
        <v>3.2801309820278912</v>
      </c>
      <c r="D20" s="72">
        <v>-7.4184029438634216</v>
      </c>
      <c r="E20" s="72" t="e">
        <v>#NUM!</v>
      </c>
      <c r="F20" s="72">
        <v>-31.897328941900948</v>
      </c>
      <c r="G20" s="72">
        <v>-16.769337724765702</v>
      </c>
      <c r="H20" s="72">
        <v>-31.897328941900948</v>
      </c>
      <c r="I20" s="72">
        <v>-16.769337724765702</v>
      </c>
    </row>
    <row r="21" spans="1:9" ht="16.5" thickBot="1" x14ac:dyDescent="0.3">
      <c r="A21" s="73" t="s">
        <v>123</v>
      </c>
      <c r="B21" s="73">
        <v>-15.666666666666664</v>
      </c>
      <c r="C21" s="73">
        <v>3.2801309820278917</v>
      </c>
      <c r="D21" s="73">
        <v>-4.7762320323504222</v>
      </c>
      <c r="E21" s="73">
        <v>1.3974022547908528E-3</v>
      </c>
      <c r="F21" s="73">
        <v>-23.230662275234288</v>
      </c>
      <c r="G21" s="73">
        <v>-8.1026710580990411</v>
      </c>
      <c r="H21" s="73">
        <v>-23.230662275234288</v>
      </c>
      <c r="I21" s="73">
        <v>-8.1026710580990411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opLeftCell="A7" workbookViewId="0">
      <selection activeCell="B17" sqref="B17:B21"/>
    </sheetView>
  </sheetViews>
  <sheetFormatPr defaultRowHeight="15.75" x14ac:dyDescent="0.25"/>
  <sheetData>
    <row r="1" spans="1:9" x14ac:dyDescent="0.25">
      <c r="A1" t="s">
        <v>96</v>
      </c>
    </row>
    <row r="2" spans="1:9" ht="16.5" thickBot="1" x14ac:dyDescent="0.3"/>
    <row r="3" spans="1:9" x14ac:dyDescent="0.25">
      <c r="A3" s="75" t="s">
        <v>97</v>
      </c>
      <c r="B3" s="75"/>
    </row>
    <row r="4" spans="1:9" x14ac:dyDescent="0.25">
      <c r="A4" s="72" t="s">
        <v>98</v>
      </c>
      <c r="B4" s="72">
        <v>0.98974355719104889</v>
      </c>
    </row>
    <row r="5" spans="1:9" x14ac:dyDescent="0.25">
      <c r="A5" s="72" t="s">
        <v>99</v>
      </c>
      <c r="B5" s="72">
        <v>0.9795923090011911</v>
      </c>
    </row>
    <row r="6" spans="1:9" x14ac:dyDescent="0.25">
      <c r="A6" s="72" t="s">
        <v>100</v>
      </c>
      <c r="B6" s="72">
        <v>0.84693942487663776</v>
      </c>
    </row>
    <row r="7" spans="1:9" x14ac:dyDescent="0.25">
      <c r="A7" s="72" t="s">
        <v>101</v>
      </c>
      <c r="B7" s="72">
        <v>124.96666222103656</v>
      </c>
    </row>
    <row r="8" spans="1:9" ht="16.5" thickBot="1" x14ac:dyDescent="0.3">
      <c r="A8" s="73" t="s">
        <v>102</v>
      </c>
      <c r="B8" s="73">
        <v>12</v>
      </c>
    </row>
    <row r="10" spans="1:9" ht="16.5" thickBot="1" x14ac:dyDescent="0.3">
      <c r="A10" t="s">
        <v>103</v>
      </c>
    </row>
    <row r="11" spans="1:9" x14ac:dyDescent="0.25">
      <c r="A11" s="74"/>
      <c r="B11" s="74" t="s">
        <v>108</v>
      </c>
      <c r="C11" s="74" t="s">
        <v>109</v>
      </c>
      <c r="D11" s="74" t="s">
        <v>110</v>
      </c>
      <c r="E11" s="74" t="s">
        <v>111</v>
      </c>
      <c r="F11" s="74" t="s">
        <v>112</v>
      </c>
    </row>
    <row r="12" spans="1:9" x14ac:dyDescent="0.25">
      <c r="A12" s="72" t="s">
        <v>104</v>
      </c>
      <c r="B12" s="72">
        <v>4</v>
      </c>
      <c r="C12" s="72">
        <v>5996941.666666667</v>
      </c>
      <c r="D12" s="72">
        <v>1499235.4166666667</v>
      </c>
      <c r="E12" s="72">
        <v>128.00302383493437</v>
      </c>
      <c r="F12" s="72">
        <v>1.2686874928776824E-6</v>
      </c>
    </row>
    <row r="13" spans="1:9" x14ac:dyDescent="0.25">
      <c r="A13" s="72" t="s">
        <v>105</v>
      </c>
      <c r="B13" s="72">
        <v>8</v>
      </c>
      <c r="C13" s="72">
        <v>124933.33333333317</v>
      </c>
      <c r="D13" s="72">
        <v>15616.666666666646</v>
      </c>
      <c r="E13" s="72"/>
      <c r="F13" s="72"/>
    </row>
    <row r="14" spans="1:9" ht="16.5" thickBot="1" x14ac:dyDescent="0.3">
      <c r="A14" s="73" t="s">
        <v>106</v>
      </c>
      <c r="B14" s="73">
        <v>12</v>
      </c>
      <c r="C14" s="73">
        <v>6121875</v>
      </c>
      <c r="D14" s="73"/>
      <c r="E14" s="73"/>
      <c r="F14" s="73"/>
    </row>
    <row r="15" spans="1:9" ht="16.5" thickBot="1" x14ac:dyDescent="0.3"/>
    <row r="16" spans="1:9" x14ac:dyDescent="0.25">
      <c r="A16" s="74"/>
      <c r="B16" s="74" t="s">
        <v>113</v>
      </c>
      <c r="C16" s="74" t="s">
        <v>101</v>
      </c>
      <c r="D16" s="74" t="s">
        <v>114</v>
      </c>
      <c r="E16" s="74" t="s">
        <v>115</v>
      </c>
      <c r="F16" s="74" t="s">
        <v>116</v>
      </c>
      <c r="G16" s="74" t="s">
        <v>117</v>
      </c>
      <c r="H16" s="74" t="s">
        <v>118</v>
      </c>
      <c r="I16" s="74" t="s">
        <v>119</v>
      </c>
    </row>
    <row r="17" spans="1:9" x14ac:dyDescent="0.25">
      <c r="A17" s="72" t="s">
        <v>107</v>
      </c>
      <c r="B17" s="72">
        <v>1542.7777777777781</v>
      </c>
      <c r="C17" s="72">
        <v>99.160052689491366</v>
      </c>
      <c r="D17" s="72">
        <v>15.558460649560306</v>
      </c>
      <c r="E17" s="72">
        <v>2.9015900699320891E-7</v>
      </c>
      <c r="F17" s="72">
        <v>1314.1142862287479</v>
      </c>
      <c r="G17" s="72">
        <v>1771.4412693268082</v>
      </c>
      <c r="H17" s="72">
        <v>1314.1142862287479</v>
      </c>
      <c r="I17" s="72">
        <v>1771.4412693268082</v>
      </c>
    </row>
    <row r="18" spans="1:9" x14ac:dyDescent="0.25">
      <c r="A18" s="72" t="s">
        <v>120</v>
      </c>
      <c r="B18" s="72">
        <v>237.22222222222206</v>
      </c>
      <c r="C18" s="72">
        <v>34.011617477808791</v>
      </c>
      <c r="D18" s="72">
        <v>6.9747409801077529</v>
      </c>
      <c r="E18" s="72">
        <v>1.1551839557222843E-4</v>
      </c>
      <c r="F18" s="72">
        <v>158.79129167341267</v>
      </c>
      <c r="G18" s="72">
        <v>315.65315277103144</v>
      </c>
      <c r="H18" s="72">
        <v>158.79129167341267</v>
      </c>
      <c r="I18" s="72">
        <v>315.65315277103144</v>
      </c>
    </row>
    <row r="19" spans="1:9" x14ac:dyDescent="0.25">
      <c r="A19" s="72" t="s">
        <v>121</v>
      </c>
      <c r="B19" s="72">
        <v>0</v>
      </c>
      <c r="C19" s="72">
        <v>0</v>
      </c>
      <c r="D19" s="72">
        <v>65535</v>
      </c>
      <c r="E19" s="72" t="e">
        <v>#NUM!</v>
      </c>
      <c r="F19" s="72">
        <v>0</v>
      </c>
      <c r="G19" s="72">
        <v>0</v>
      </c>
      <c r="H19" s="72">
        <v>0</v>
      </c>
      <c r="I19" s="72">
        <v>0</v>
      </c>
    </row>
    <row r="20" spans="1:9" x14ac:dyDescent="0.25">
      <c r="A20" s="72" t="s">
        <v>122</v>
      </c>
      <c r="B20" s="72">
        <v>-1037.2222222222215</v>
      </c>
      <c r="C20" s="72">
        <v>89.986281533339948</v>
      </c>
      <c r="D20" s="72">
        <v>-11.526448304655529</v>
      </c>
      <c r="E20" s="72" t="e">
        <v>#NUM!</v>
      </c>
      <c r="F20" s="72">
        <v>-1244.7309595497497</v>
      </c>
      <c r="G20" s="72">
        <v>-829.71348489469324</v>
      </c>
      <c r="H20" s="72">
        <v>-1244.7309595497497</v>
      </c>
      <c r="I20" s="72">
        <v>-829.71348489469324</v>
      </c>
    </row>
    <row r="21" spans="1:9" ht="16.5" thickBot="1" x14ac:dyDescent="0.3">
      <c r="A21" s="73" t="s">
        <v>123</v>
      </c>
      <c r="B21" s="73">
        <v>563.8888888888888</v>
      </c>
      <c r="C21" s="73">
        <v>89.986281533339962</v>
      </c>
      <c r="D21" s="73">
        <v>6.266387267930031</v>
      </c>
      <c r="E21" s="73">
        <v>2.4138920158919071E-4</v>
      </c>
      <c r="F21" s="73">
        <v>356.38015156136044</v>
      </c>
      <c r="G21" s="73">
        <v>771.39762621641717</v>
      </c>
      <c r="H21" s="73">
        <v>356.38015156136044</v>
      </c>
      <c r="I21" s="73">
        <v>771.39762621641717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selection activeCell="A17" sqref="A17:B21"/>
    </sheetView>
  </sheetViews>
  <sheetFormatPr defaultRowHeight="15.75" x14ac:dyDescent="0.25"/>
  <sheetData>
    <row r="1" spans="1:9" x14ac:dyDescent="0.25">
      <c r="A1" t="s">
        <v>96</v>
      </c>
    </row>
    <row r="2" spans="1:9" ht="16.5" thickBot="1" x14ac:dyDescent="0.3"/>
    <row r="3" spans="1:9" x14ac:dyDescent="0.25">
      <c r="A3" s="75" t="s">
        <v>97</v>
      </c>
      <c r="B3" s="75"/>
    </row>
    <row r="4" spans="1:9" x14ac:dyDescent="0.25">
      <c r="A4" s="72" t="s">
        <v>98</v>
      </c>
      <c r="B4" s="72">
        <v>0.99537607159643682</v>
      </c>
    </row>
    <row r="5" spans="1:9" x14ac:dyDescent="0.25">
      <c r="A5" s="72" t="s">
        <v>99</v>
      </c>
      <c r="B5" s="72">
        <v>0.99077352390675499</v>
      </c>
    </row>
    <row r="6" spans="1:9" x14ac:dyDescent="0.25">
      <c r="A6" s="72" t="s">
        <v>100</v>
      </c>
      <c r="B6" s="72">
        <v>0.98550125185347226</v>
      </c>
    </row>
    <row r="7" spans="1:9" x14ac:dyDescent="0.25">
      <c r="A7" s="72" t="s">
        <v>101</v>
      </c>
      <c r="B7" s="72">
        <v>89.827877738749052</v>
      </c>
    </row>
    <row r="8" spans="1:9" ht="16.5" thickBot="1" x14ac:dyDescent="0.3">
      <c r="A8" s="73" t="s">
        <v>102</v>
      </c>
      <c r="B8" s="73">
        <v>12</v>
      </c>
    </row>
    <row r="10" spans="1:9" ht="16.5" thickBot="1" x14ac:dyDescent="0.3">
      <c r="A10" t="s">
        <v>103</v>
      </c>
    </row>
    <row r="11" spans="1:9" x14ac:dyDescent="0.25">
      <c r="A11" s="74"/>
      <c r="B11" s="74" t="s">
        <v>108</v>
      </c>
      <c r="C11" s="74" t="s">
        <v>109</v>
      </c>
      <c r="D11" s="74" t="s">
        <v>110</v>
      </c>
      <c r="E11" s="74" t="s">
        <v>111</v>
      </c>
      <c r="F11" s="74" t="s">
        <v>112</v>
      </c>
    </row>
    <row r="12" spans="1:9" x14ac:dyDescent="0.25">
      <c r="A12" s="72" t="s">
        <v>104</v>
      </c>
      <c r="B12" s="72">
        <v>4</v>
      </c>
      <c r="C12" s="72">
        <v>6065391.666666666</v>
      </c>
      <c r="D12" s="72">
        <v>1516347.9166666665</v>
      </c>
      <c r="E12" s="72">
        <v>187.92154765417462</v>
      </c>
      <c r="F12" s="72">
        <v>3.3706233788439661E-7</v>
      </c>
    </row>
    <row r="13" spans="1:9" x14ac:dyDescent="0.25">
      <c r="A13" s="72" t="s">
        <v>105</v>
      </c>
      <c r="B13" s="72">
        <v>7</v>
      </c>
      <c r="C13" s="72">
        <v>56483.333333333525</v>
      </c>
      <c r="D13" s="72">
        <v>8069.0476190476465</v>
      </c>
      <c r="E13" s="72"/>
      <c r="F13" s="72"/>
    </row>
    <row r="14" spans="1:9" ht="16.5" thickBot="1" x14ac:dyDescent="0.3">
      <c r="A14" s="73" t="s">
        <v>106</v>
      </c>
      <c r="B14" s="73">
        <v>11</v>
      </c>
      <c r="C14" s="73">
        <v>6121875</v>
      </c>
      <c r="D14" s="73"/>
      <c r="E14" s="73"/>
      <c r="F14" s="73"/>
    </row>
    <row r="15" spans="1:9" ht="16.5" thickBot="1" x14ac:dyDescent="0.3"/>
    <row r="16" spans="1:9" x14ac:dyDescent="0.25">
      <c r="A16" s="74"/>
      <c r="B16" s="74" t="s">
        <v>113</v>
      </c>
      <c r="C16" s="74" t="s">
        <v>101</v>
      </c>
      <c r="D16" s="74" t="s">
        <v>114</v>
      </c>
      <c r="E16" s="74" t="s">
        <v>115</v>
      </c>
      <c r="F16" s="74" t="s">
        <v>116</v>
      </c>
      <c r="G16" s="74" t="s">
        <v>117</v>
      </c>
      <c r="H16" s="74" t="s">
        <v>118</v>
      </c>
      <c r="I16" s="74" t="s">
        <v>119</v>
      </c>
    </row>
    <row r="17" spans="1:9" x14ac:dyDescent="0.25">
      <c r="A17" s="72" t="s">
        <v>140</v>
      </c>
      <c r="B17" s="72">
        <v>2306.6666666666665</v>
      </c>
      <c r="C17" s="72">
        <v>82.00125821721501</v>
      </c>
      <c r="D17" s="72">
        <v>28.129649676307213</v>
      </c>
      <c r="E17" s="72">
        <v>1.8438417684699877E-8</v>
      </c>
      <c r="F17" s="72">
        <v>2112.7645028251177</v>
      </c>
      <c r="G17" s="72">
        <v>2500.5688305082153</v>
      </c>
      <c r="H17" s="72">
        <v>2112.7645028251177</v>
      </c>
      <c r="I17" s="72">
        <v>2500.5688305082153</v>
      </c>
    </row>
    <row r="18" spans="1:9" x14ac:dyDescent="0.25">
      <c r="A18" s="72" t="s">
        <v>120</v>
      </c>
      <c r="B18" s="72">
        <v>23.124999999999993</v>
      </c>
      <c r="C18" s="72">
        <v>7.9397376860831956</v>
      </c>
      <c r="D18" s="72">
        <v>2.9125647363052796</v>
      </c>
      <c r="E18" s="72">
        <v>2.2577878219154461E-2</v>
      </c>
      <c r="F18" s="72">
        <v>4.3505037162024855</v>
      </c>
      <c r="G18" s="72">
        <v>41.899496283797504</v>
      </c>
      <c r="H18" s="72">
        <v>4.3505037162024855</v>
      </c>
      <c r="I18" s="72">
        <v>41.899496283797504</v>
      </c>
    </row>
    <row r="19" spans="1:9" x14ac:dyDescent="0.25">
      <c r="A19" s="72" t="s">
        <v>121</v>
      </c>
      <c r="B19" s="72">
        <v>-642.29166666666663</v>
      </c>
      <c r="C19" s="72">
        <v>77.114979025344894</v>
      </c>
      <c r="D19" s="72">
        <v>-8.3290130501827502</v>
      </c>
      <c r="E19" s="72">
        <v>7.0405270610641942E-5</v>
      </c>
      <c r="F19" s="72">
        <v>-824.63961623106616</v>
      </c>
      <c r="G19" s="72">
        <v>-459.94371710226716</v>
      </c>
      <c r="H19" s="72">
        <v>-824.63961623106616</v>
      </c>
      <c r="I19" s="72">
        <v>-459.94371710226716</v>
      </c>
    </row>
    <row r="20" spans="1:9" x14ac:dyDescent="0.25">
      <c r="A20" s="72" t="s">
        <v>122</v>
      </c>
      <c r="B20" s="72">
        <v>-1465.4166666666661</v>
      </c>
      <c r="C20" s="72">
        <v>75.043472850477372</v>
      </c>
      <c r="D20" s="72">
        <v>-19.527569967163963</v>
      </c>
      <c r="E20" s="72">
        <v>2.3049171570689902E-7</v>
      </c>
      <c r="F20" s="72">
        <v>-1642.8662824926496</v>
      </c>
      <c r="G20" s="72">
        <v>-1287.9670508406825</v>
      </c>
      <c r="H20" s="72">
        <v>-1642.8662824926496</v>
      </c>
      <c r="I20" s="72">
        <v>-1287.9670508406825</v>
      </c>
    </row>
    <row r="21" spans="1:9" ht="16.5" thickBot="1" x14ac:dyDescent="0.3">
      <c r="A21" s="73" t="s">
        <v>123</v>
      </c>
      <c r="B21" s="73">
        <v>349.7916666666664</v>
      </c>
      <c r="C21" s="73">
        <v>73.772654241859215</v>
      </c>
      <c r="D21" s="73">
        <v>4.7414813830595746</v>
      </c>
      <c r="E21" s="73">
        <v>2.1042460822794607E-3</v>
      </c>
      <c r="F21" s="73">
        <v>175.34705934199678</v>
      </c>
      <c r="G21" s="73">
        <v>524.23627399133602</v>
      </c>
      <c r="H21" s="73">
        <v>175.34705934199678</v>
      </c>
      <c r="I21" s="73">
        <v>524.23627399133602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6"/>
  <sheetViews>
    <sheetView topLeftCell="A40" workbookViewId="0">
      <selection activeCell="F54" sqref="F54"/>
    </sheetView>
  </sheetViews>
  <sheetFormatPr defaultRowHeight="15.75" x14ac:dyDescent="0.25"/>
  <cols>
    <col min="1" max="16384" width="9" style="40"/>
  </cols>
  <sheetData>
    <row r="2" spans="1:7" x14ac:dyDescent="0.25">
      <c r="A2" s="40">
        <v>10</v>
      </c>
      <c r="B2" t="s">
        <v>50</v>
      </c>
      <c r="C2" s="70" t="s">
        <v>73</v>
      </c>
      <c r="D2" s="40" t="s">
        <v>95</v>
      </c>
      <c r="E2" s="71" t="s">
        <v>93</v>
      </c>
      <c r="F2" s="71" t="s">
        <v>94</v>
      </c>
      <c r="G2" s="71" t="s">
        <v>5</v>
      </c>
    </row>
    <row r="3" spans="1:7" x14ac:dyDescent="0.25">
      <c r="B3">
        <v>1</v>
      </c>
      <c r="C3" s="56">
        <v>1</v>
      </c>
      <c r="D3" s="40">
        <v>1</v>
      </c>
      <c r="E3" s="71">
        <v>0</v>
      </c>
      <c r="F3" s="71">
        <v>0</v>
      </c>
      <c r="G3" s="56">
        <v>71</v>
      </c>
    </row>
    <row r="4" spans="1:7" x14ac:dyDescent="0.25">
      <c r="B4">
        <v>1</v>
      </c>
      <c r="C4" s="56">
        <v>2</v>
      </c>
      <c r="D4" s="40">
        <v>0</v>
      </c>
      <c r="E4" s="40">
        <v>1</v>
      </c>
      <c r="F4" s="71">
        <v>0</v>
      </c>
      <c r="G4" s="56">
        <v>48</v>
      </c>
    </row>
    <row r="5" spans="1:7" x14ac:dyDescent="0.25">
      <c r="B5">
        <v>1</v>
      </c>
      <c r="C5" s="56">
        <v>3</v>
      </c>
      <c r="D5" s="40">
        <v>0</v>
      </c>
      <c r="E5" s="40">
        <v>0</v>
      </c>
      <c r="F5" s="40">
        <v>1</v>
      </c>
      <c r="G5" s="56">
        <v>59</v>
      </c>
    </row>
    <row r="6" spans="1:7" x14ac:dyDescent="0.25">
      <c r="B6">
        <v>1</v>
      </c>
      <c r="C6" s="56">
        <v>4</v>
      </c>
      <c r="D6" s="71">
        <v>0</v>
      </c>
      <c r="E6" s="40">
        <v>0</v>
      </c>
      <c r="F6" s="40">
        <v>0</v>
      </c>
      <c r="G6" s="56">
        <v>78</v>
      </c>
    </row>
    <row r="7" spans="1:7" x14ac:dyDescent="0.25">
      <c r="B7">
        <v>2</v>
      </c>
      <c r="C7" s="56">
        <v>1</v>
      </c>
      <c r="D7" s="71">
        <v>1</v>
      </c>
      <c r="E7" s="71">
        <v>0</v>
      </c>
      <c r="F7" s="40">
        <v>0</v>
      </c>
      <c r="G7" s="56">
        <v>68</v>
      </c>
    </row>
    <row r="8" spans="1:7" x14ac:dyDescent="0.25">
      <c r="B8">
        <v>2</v>
      </c>
      <c r="C8" s="56">
        <v>2</v>
      </c>
      <c r="D8" s="71">
        <v>0</v>
      </c>
      <c r="E8" s="40">
        <v>1</v>
      </c>
      <c r="F8" s="71">
        <v>0</v>
      </c>
      <c r="G8" s="56">
        <v>40</v>
      </c>
    </row>
    <row r="9" spans="1:7" x14ac:dyDescent="0.25">
      <c r="B9">
        <v>2</v>
      </c>
      <c r="C9" s="56">
        <v>3</v>
      </c>
      <c r="D9" s="71">
        <v>0</v>
      </c>
      <c r="E9" s="40">
        <v>0</v>
      </c>
      <c r="F9" s="40">
        <v>1</v>
      </c>
      <c r="G9" s="56">
        <v>61</v>
      </c>
    </row>
    <row r="10" spans="1:7" x14ac:dyDescent="0.25">
      <c r="B10">
        <v>2</v>
      </c>
      <c r="C10" s="56">
        <v>4</v>
      </c>
      <c r="D10" s="71">
        <v>0</v>
      </c>
      <c r="E10" s="40">
        <v>0</v>
      </c>
      <c r="F10" s="40">
        <v>0</v>
      </c>
      <c r="G10" s="56">
        <v>81</v>
      </c>
    </row>
    <row r="11" spans="1:7" x14ac:dyDescent="0.25">
      <c r="B11">
        <v>3</v>
      </c>
      <c r="C11" s="56">
        <v>1</v>
      </c>
      <c r="D11" s="71">
        <v>1</v>
      </c>
      <c r="E11" s="71">
        <v>0</v>
      </c>
      <c r="F11" s="40">
        <v>0</v>
      </c>
      <c r="G11" s="56">
        <v>62</v>
      </c>
    </row>
    <row r="12" spans="1:7" x14ac:dyDescent="0.25">
      <c r="B12">
        <v>3</v>
      </c>
      <c r="C12" s="56">
        <v>2</v>
      </c>
      <c r="D12" s="71">
        <v>0</v>
      </c>
      <c r="E12" s="40">
        <v>1</v>
      </c>
      <c r="F12" s="71">
        <v>0</v>
      </c>
      <c r="G12" s="56">
        <v>50</v>
      </c>
    </row>
    <row r="13" spans="1:7" x14ac:dyDescent="0.25">
      <c r="B13">
        <v>3</v>
      </c>
      <c r="C13" s="56">
        <v>3</v>
      </c>
      <c r="D13" s="71">
        <v>0</v>
      </c>
      <c r="E13" s="40">
        <v>0</v>
      </c>
      <c r="F13" s="40">
        <v>1</v>
      </c>
      <c r="G13" s="56">
        <v>54</v>
      </c>
    </row>
    <row r="14" spans="1:7" x14ac:dyDescent="0.25">
      <c r="B14">
        <v>3</v>
      </c>
      <c r="C14" s="56">
        <v>4</v>
      </c>
      <c r="D14" s="71">
        <v>0</v>
      </c>
      <c r="E14" s="40">
        <v>0</v>
      </c>
      <c r="F14" s="40">
        <v>0</v>
      </c>
      <c r="G14" s="56">
        <v>72</v>
      </c>
    </row>
    <row r="15" spans="1:7" x14ac:dyDescent="0.25">
      <c r="D15" s="71"/>
    </row>
    <row r="16" spans="1:7" x14ac:dyDescent="0.25">
      <c r="C16" s="76"/>
    </row>
    <row r="18" spans="1:7" ht="31.5" x14ac:dyDescent="0.25">
      <c r="A18" s="40" t="s">
        <v>141</v>
      </c>
      <c r="B18" s="41" t="s">
        <v>50</v>
      </c>
      <c r="C18" s="78" t="s">
        <v>73</v>
      </c>
      <c r="D18" s="78" t="s">
        <v>95</v>
      </c>
      <c r="E18" s="78" t="s">
        <v>93</v>
      </c>
      <c r="F18" s="78" t="s">
        <v>94</v>
      </c>
      <c r="G18" s="79" t="s">
        <v>131</v>
      </c>
    </row>
    <row r="19" spans="1:7" x14ac:dyDescent="0.25">
      <c r="B19" s="40">
        <v>1</v>
      </c>
      <c r="C19" s="54">
        <v>1</v>
      </c>
      <c r="D19" s="54">
        <v>1</v>
      </c>
      <c r="E19" s="54">
        <v>0</v>
      </c>
      <c r="F19" s="54">
        <v>0</v>
      </c>
      <c r="G19" s="77">
        <v>1690</v>
      </c>
    </row>
    <row r="20" spans="1:7" x14ac:dyDescent="0.25">
      <c r="B20" s="40">
        <v>1</v>
      </c>
      <c r="C20" s="54">
        <v>2</v>
      </c>
      <c r="D20" s="54">
        <v>0</v>
      </c>
      <c r="E20" s="54">
        <v>1</v>
      </c>
      <c r="F20" s="54">
        <v>0</v>
      </c>
      <c r="G20" s="54">
        <v>940</v>
      </c>
    </row>
    <row r="21" spans="1:7" x14ac:dyDescent="0.25">
      <c r="B21" s="40">
        <v>1</v>
      </c>
      <c r="C21" s="54">
        <v>3</v>
      </c>
      <c r="D21" s="54">
        <v>0</v>
      </c>
      <c r="E21" s="54">
        <v>0</v>
      </c>
      <c r="F21" s="54">
        <v>1</v>
      </c>
      <c r="G21" s="77">
        <v>2625</v>
      </c>
    </row>
    <row r="22" spans="1:7" x14ac:dyDescent="0.25">
      <c r="B22" s="71">
        <v>1</v>
      </c>
      <c r="C22" s="54">
        <v>4</v>
      </c>
      <c r="D22" s="54">
        <v>0</v>
      </c>
      <c r="E22" s="54">
        <v>0</v>
      </c>
      <c r="F22" s="54">
        <v>0</v>
      </c>
      <c r="G22" s="77">
        <v>2500</v>
      </c>
    </row>
    <row r="23" spans="1:7" x14ac:dyDescent="0.25">
      <c r="B23" s="71">
        <v>2</v>
      </c>
      <c r="C23" s="54">
        <v>1</v>
      </c>
      <c r="D23" s="54">
        <v>1</v>
      </c>
      <c r="E23" s="54">
        <v>0</v>
      </c>
      <c r="F23" s="54">
        <v>0</v>
      </c>
      <c r="G23" s="77">
        <v>1800</v>
      </c>
    </row>
    <row r="24" spans="1:7" x14ac:dyDescent="0.25">
      <c r="B24" s="71">
        <v>2</v>
      </c>
      <c r="C24" s="54">
        <v>2</v>
      </c>
      <c r="D24" s="54">
        <v>0</v>
      </c>
      <c r="E24" s="54">
        <v>1</v>
      </c>
      <c r="F24" s="54">
        <v>0</v>
      </c>
      <c r="G24" s="54">
        <v>900</v>
      </c>
    </row>
    <row r="25" spans="1:7" x14ac:dyDescent="0.25">
      <c r="B25" s="71">
        <v>2</v>
      </c>
      <c r="C25" s="54">
        <v>3</v>
      </c>
      <c r="D25" s="54">
        <v>0</v>
      </c>
      <c r="E25" s="54">
        <v>0</v>
      </c>
      <c r="F25" s="54">
        <v>1</v>
      </c>
      <c r="G25" s="77">
        <v>2900</v>
      </c>
    </row>
    <row r="26" spans="1:7" x14ac:dyDescent="0.25">
      <c r="B26" s="71">
        <v>2</v>
      </c>
      <c r="C26" s="54">
        <v>4</v>
      </c>
      <c r="D26" s="54">
        <v>0</v>
      </c>
      <c r="E26" s="54">
        <v>0</v>
      </c>
      <c r="F26" s="54">
        <v>0</v>
      </c>
      <c r="G26" s="77">
        <v>2360</v>
      </c>
    </row>
    <row r="27" spans="1:7" x14ac:dyDescent="0.25">
      <c r="B27" s="71">
        <v>3</v>
      </c>
      <c r="C27" s="54">
        <v>1</v>
      </c>
      <c r="D27" s="54">
        <v>1</v>
      </c>
      <c r="E27" s="54">
        <v>0</v>
      </c>
      <c r="F27" s="54">
        <v>0</v>
      </c>
      <c r="G27" s="77">
        <v>1850</v>
      </c>
    </row>
    <row r="28" spans="1:7" x14ac:dyDescent="0.25">
      <c r="B28" s="71">
        <v>3</v>
      </c>
      <c r="C28" s="54">
        <v>2</v>
      </c>
      <c r="D28" s="54">
        <v>0</v>
      </c>
      <c r="E28" s="54">
        <v>1</v>
      </c>
      <c r="F28" s="54">
        <v>0</v>
      </c>
      <c r="G28" s="77">
        <v>1100</v>
      </c>
    </row>
    <row r="29" spans="1:7" x14ac:dyDescent="0.25">
      <c r="B29" s="71">
        <v>3</v>
      </c>
      <c r="C29" s="54">
        <v>3</v>
      </c>
      <c r="D29" s="54">
        <v>0</v>
      </c>
      <c r="E29" s="54">
        <v>0</v>
      </c>
      <c r="F29" s="54">
        <v>1</v>
      </c>
      <c r="G29" s="77">
        <v>2930</v>
      </c>
    </row>
    <row r="30" spans="1:7" x14ac:dyDescent="0.25">
      <c r="B30" s="71">
        <v>3</v>
      </c>
      <c r="C30" s="54">
        <v>4</v>
      </c>
      <c r="D30" s="54">
        <v>0</v>
      </c>
      <c r="E30" s="54">
        <v>0</v>
      </c>
      <c r="F30" s="54">
        <v>0</v>
      </c>
      <c r="G30" s="77">
        <v>2615</v>
      </c>
    </row>
    <row r="33" spans="1:7" ht="31.5" x14ac:dyDescent="0.25">
      <c r="A33" s="40" t="s">
        <v>142</v>
      </c>
      <c r="B33" s="41" t="s">
        <v>50</v>
      </c>
      <c r="C33" s="78" t="s">
        <v>73</v>
      </c>
      <c r="D33" s="78" t="s">
        <v>95</v>
      </c>
      <c r="E33" s="78" t="s">
        <v>93</v>
      </c>
      <c r="F33" s="78" t="s">
        <v>94</v>
      </c>
      <c r="G33" s="79" t="s">
        <v>131</v>
      </c>
    </row>
    <row r="34" spans="1:7" x14ac:dyDescent="0.25">
      <c r="B34" s="40">
        <v>1</v>
      </c>
      <c r="C34" s="54">
        <v>1</v>
      </c>
      <c r="D34" s="54">
        <v>1</v>
      </c>
      <c r="E34" s="54">
        <v>0</v>
      </c>
      <c r="F34" s="54">
        <v>0</v>
      </c>
      <c r="G34" s="77">
        <v>1690</v>
      </c>
    </row>
    <row r="35" spans="1:7" x14ac:dyDescent="0.25">
      <c r="B35" s="40">
        <v>1</v>
      </c>
      <c r="C35" s="54">
        <v>2</v>
      </c>
      <c r="D35" s="54">
        <v>0</v>
      </c>
      <c r="E35" s="54">
        <v>1</v>
      </c>
      <c r="F35" s="54">
        <v>0</v>
      </c>
      <c r="G35" s="54">
        <v>940</v>
      </c>
    </row>
    <row r="36" spans="1:7" x14ac:dyDescent="0.25">
      <c r="B36" s="40">
        <v>1</v>
      </c>
      <c r="C36" s="54">
        <v>3</v>
      </c>
      <c r="D36" s="54">
        <v>0</v>
      </c>
      <c r="E36" s="54">
        <v>0</v>
      </c>
      <c r="F36" s="54">
        <v>1</v>
      </c>
      <c r="G36" s="77">
        <v>2625</v>
      </c>
    </row>
    <row r="37" spans="1:7" x14ac:dyDescent="0.25">
      <c r="B37" s="71">
        <v>1</v>
      </c>
      <c r="C37" s="54">
        <v>4</v>
      </c>
      <c r="D37" s="54">
        <v>0</v>
      </c>
      <c r="E37" s="54">
        <v>0</v>
      </c>
      <c r="F37" s="54">
        <v>0</v>
      </c>
      <c r="G37" s="77">
        <v>2500</v>
      </c>
    </row>
    <row r="38" spans="1:7" x14ac:dyDescent="0.25">
      <c r="B38" s="71">
        <v>2</v>
      </c>
      <c r="C38" s="54">
        <v>5</v>
      </c>
      <c r="D38" s="54">
        <v>1</v>
      </c>
      <c r="E38" s="54">
        <v>0</v>
      </c>
      <c r="F38" s="54">
        <v>0</v>
      </c>
      <c r="G38" s="77">
        <v>1800</v>
      </c>
    </row>
    <row r="39" spans="1:7" x14ac:dyDescent="0.25">
      <c r="B39" s="71">
        <v>2</v>
      </c>
      <c r="C39" s="54">
        <v>6</v>
      </c>
      <c r="D39" s="54">
        <v>0</v>
      </c>
      <c r="E39" s="54">
        <v>1</v>
      </c>
      <c r="F39" s="54">
        <v>0</v>
      </c>
      <c r="G39" s="54">
        <v>900</v>
      </c>
    </row>
    <row r="40" spans="1:7" x14ac:dyDescent="0.25">
      <c r="B40" s="71">
        <v>2</v>
      </c>
      <c r="C40" s="54">
        <v>7</v>
      </c>
      <c r="D40" s="54">
        <v>0</v>
      </c>
      <c r="E40" s="54">
        <v>0</v>
      </c>
      <c r="F40" s="54">
        <v>1</v>
      </c>
      <c r="G40" s="77">
        <v>2900</v>
      </c>
    </row>
    <row r="41" spans="1:7" x14ac:dyDescent="0.25">
      <c r="B41" s="71">
        <v>2</v>
      </c>
      <c r="C41" s="54">
        <v>8</v>
      </c>
      <c r="D41" s="54">
        <v>0</v>
      </c>
      <c r="E41" s="54">
        <v>0</v>
      </c>
      <c r="F41" s="54">
        <v>0</v>
      </c>
      <c r="G41" s="77">
        <v>2360</v>
      </c>
    </row>
    <row r="42" spans="1:7" x14ac:dyDescent="0.25">
      <c r="B42" s="71">
        <v>3</v>
      </c>
      <c r="C42" s="54">
        <v>9</v>
      </c>
      <c r="D42" s="54">
        <v>1</v>
      </c>
      <c r="E42" s="54">
        <v>0</v>
      </c>
      <c r="F42" s="54">
        <v>0</v>
      </c>
      <c r="G42" s="77">
        <v>1850</v>
      </c>
    </row>
    <row r="43" spans="1:7" x14ac:dyDescent="0.25">
      <c r="B43" s="71">
        <v>3</v>
      </c>
      <c r="C43" s="54">
        <v>10</v>
      </c>
      <c r="D43" s="54">
        <v>0</v>
      </c>
      <c r="E43" s="54">
        <v>1</v>
      </c>
      <c r="F43" s="54">
        <v>0</v>
      </c>
      <c r="G43" s="77">
        <v>1100</v>
      </c>
    </row>
    <row r="44" spans="1:7" x14ac:dyDescent="0.25">
      <c r="B44" s="71">
        <v>3</v>
      </c>
      <c r="C44" s="54">
        <v>11</v>
      </c>
      <c r="D44" s="54">
        <v>0</v>
      </c>
      <c r="E44" s="54">
        <v>0</v>
      </c>
      <c r="F44" s="54">
        <v>1</v>
      </c>
      <c r="G44" s="77">
        <v>2930</v>
      </c>
    </row>
    <row r="45" spans="1:7" x14ac:dyDescent="0.25">
      <c r="B45" s="71">
        <v>3</v>
      </c>
      <c r="C45" s="54">
        <v>12</v>
      </c>
      <c r="D45" s="54">
        <v>0</v>
      </c>
      <c r="E45" s="54">
        <v>0</v>
      </c>
      <c r="F45" s="54">
        <v>0</v>
      </c>
      <c r="G45" s="77">
        <v>2615</v>
      </c>
    </row>
    <row r="46" spans="1:7" x14ac:dyDescent="0.25">
      <c r="G46" s="77"/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Answers</vt:lpstr>
      <vt:lpstr>No.10 Regression</vt:lpstr>
      <vt:lpstr>No. 11b Regression</vt:lpstr>
      <vt:lpstr>No.11d Regression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UKL</dc:creator>
  <cp:lastModifiedBy>UKL</cp:lastModifiedBy>
  <dcterms:created xsi:type="dcterms:W3CDTF">2020-07-31T07:02:18Z</dcterms:created>
  <dcterms:modified xsi:type="dcterms:W3CDTF">2020-07-31T11:11:21Z</dcterms:modified>
</cp:coreProperties>
</file>